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165" windowWidth="7380" windowHeight="11640" activeTab="3"/>
  </bookViews>
  <sheets>
    <sheet name="SE I" sheetId="1" r:id="rId1"/>
    <sheet name="SE II" sheetId="2" r:id="rId2"/>
    <sheet name="SE III" sheetId="3" r:id="rId3"/>
    <sheet name="SE 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<sst xmlns="http://schemas.openxmlformats.org/spreadsheetml/2006/main" count="607" uniqueCount="229">
  <si>
    <t>Denumire</t>
  </si>
  <si>
    <t>C1</t>
  </si>
  <si>
    <t>S1</t>
  </si>
  <si>
    <t>L1</t>
  </si>
  <si>
    <t>P1</t>
  </si>
  <si>
    <t>PC1</t>
  </si>
  <si>
    <t>C2</t>
  </si>
  <si>
    <t>S2</t>
  </si>
  <si>
    <t>L2</t>
  </si>
  <si>
    <t>P2</t>
  </si>
  <si>
    <t>PC2</t>
  </si>
  <si>
    <t>FV</t>
  </si>
  <si>
    <t>E1</t>
  </si>
  <si>
    <t>Analiza matematica I</t>
  </si>
  <si>
    <t>Chimie tehnica</t>
  </si>
  <si>
    <t>V1</t>
  </si>
  <si>
    <t>Limba moderna I</t>
  </si>
  <si>
    <t>Analiza matematica II</t>
  </si>
  <si>
    <t>E2</t>
  </si>
  <si>
    <t>Ecuatii diferentiale si statistica matematica</t>
  </si>
  <si>
    <t>Electricitate</t>
  </si>
  <si>
    <t>V2</t>
  </si>
  <si>
    <t>Fizica</t>
  </si>
  <si>
    <t>Limba moderna II</t>
  </si>
  <si>
    <t>tip</t>
  </si>
  <si>
    <t>f</t>
  </si>
  <si>
    <t>Domeniu</t>
  </si>
  <si>
    <t>Fundamental</t>
  </si>
  <si>
    <t>Specialitate</t>
  </si>
  <si>
    <t>Complementare</t>
  </si>
  <si>
    <t>d</t>
  </si>
  <si>
    <t>c</t>
  </si>
  <si>
    <t>s</t>
  </si>
  <si>
    <t>V3</t>
  </si>
  <si>
    <t>Limba moderna III</t>
  </si>
  <si>
    <t xml:space="preserve">Matematici speciale </t>
  </si>
  <si>
    <t>E3</t>
  </si>
  <si>
    <t>Metode numerice pentru ingineri</t>
  </si>
  <si>
    <t>Teoria campului electromagnetic</t>
  </si>
  <si>
    <t>E4</t>
  </si>
  <si>
    <t>Limba moderna IV</t>
  </si>
  <si>
    <t>V4</t>
  </si>
  <si>
    <t>Management</t>
  </si>
  <si>
    <t>Materiale electrotehnice</t>
  </si>
  <si>
    <t>Teoria circuitelor electrice I</t>
  </si>
  <si>
    <t>Teoria sistemelor si reglare automata</t>
  </si>
  <si>
    <t>Practica (3 sapt=90 ore)</t>
  </si>
  <si>
    <t>E5</t>
  </si>
  <si>
    <t>Echipamente electrice I</t>
  </si>
  <si>
    <t>Măsurări electrice şi electronice</t>
  </si>
  <si>
    <t>Sisteme cu microprocesoare</t>
  </si>
  <si>
    <t>V5</t>
  </si>
  <si>
    <t>Teoria circuitelor electrice II</t>
  </si>
  <si>
    <t>E6</t>
  </si>
  <si>
    <t>Convertoare statice</t>
  </si>
  <si>
    <t>Echipamente electrice II</t>
  </si>
  <si>
    <t>V6</t>
  </si>
  <si>
    <t>Compatibilitate electromagnetică</t>
  </si>
  <si>
    <t>V7</t>
  </si>
  <si>
    <t>E7</t>
  </si>
  <si>
    <t>Producerea, transportul şi distribuţia energiei electrice</t>
  </si>
  <si>
    <t>E8</t>
  </si>
  <si>
    <t>V8</t>
  </si>
  <si>
    <t>Total ore conventionale pe tipuri</t>
  </si>
  <si>
    <t>TOTAL</t>
  </si>
  <si>
    <t>Optional</t>
  </si>
  <si>
    <t>o</t>
  </si>
  <si>
    <t>I/O/F</t>
  </si>
  <si>
    <t>i</t>
  </si>
  <si>
    <t>Facultativ</t>
  </si>
  <si>
    <t>Transfer termic in electrotehnica</t>
  </si>
  <si>
    <t>Monitorizarea si diagnoza echipamentelor electrotehnice</t>
  </si>
  <si>
    <t>AE</t>
  </si>
  <si>
    <t>Mentenanta sistemelor electrice</t>
  </si>
  <si>
    <t>Discipline COMUNE</t>
  </si>
  <si>
    <t>AE+IEC</t>
  </si>
  <si>
    <t>IEC</t>
  </si>
  <si>
    <t>Algebra liniara, geometrie analitica si diferentiala</t>
  </si>
  <si>
    <t>Tehnici de comunicare profesionala</t>
  </si>
  <si>
    <t>Grafica asistata de calculator II</t>
  </si>
  <si>
    <t>Programarea calculatoarelor si limbaje de programare</t>
  </si>
  <si>
    <t>Metode si procedee tehnologice</t>
  </si>
  <si>
    <t>Elemente de inginerie mecanica I (Mecanica)</t>
  </si>
  <si>
    <t>Electronica I (Electronica analogica)</t>
  </si>
  <si>
    <t>Elemente de inginerie mecanica II (Rezistenta materialelor si organe de masini</t>
  </si>
  <si>
    <t>Electronica II (Electronica digitala)</t>
  </si>
  <si>
    <t>Introducere in inginerie electrica</t>
  </si>
  <si>
    <t>Calitate si fiabilitate</t>
  </si>
  <si>
    <t xml:space="preserve">Actionari electrice </t>
  </si>
  <si>
    <t>Electrotehnologii</t>
  </si>
  <si>
    <t>Convertoare electromecanice</t>
  </si>
  <si>
    <t>Conceptia asistata de calculator a sistemelor electrice</t>
  </si>
  <si>
    <t>Prelucrarea numerica a semnalelor</t>
  </si>
  <si>
    <t>Electrotermie</t>
  </si>
  <si>
    <t>Algoritmi de optimizare in inginerie electrica</t>
  </si>
  <si>
    <t>Incercarea echipamentelor electrice</t>
  </si>
  <si>
    <t>SE - Anul  I</t>
  </si>
  <si>
    <t>SE - Anul  II</t>
  </si>
  <si>
    <t>SE - Anul  III</t>
  </si>
  <si>
    <t>SE - Anul  IV</t>
  </si>
  <si>
    <t>Grafica asistata de calculator I (Desen tehnic)</t>
  </si>
  <si>
    <t>Psihologia educatiei</t>
  </si>
  <si>
    <t>Pedagogie I</t>
  </si>
  <si>
    <t>Pedagogie II</t>
  </si>
  <si>
    <t>Didactica specialitatii</t>
  </si>
  <si>
    <t>Instruire asistata de calculator</t>
  </si>
  <si>
    <t>Managementul clasei de elevi</t>
  </si>
  <si>
    <t>Practica pedagogica in invatamantul preuniversitar obligatoriu I</t>
  </si>
  <si>
    <t>Practica pedagogica in invatamantul preuniversitar obligatoriu II</t>
  </si>
  <si>
    <t>Introducere in calculatoare</t>
  </si>
  <si>
    <t>Istoria filosofiei</t>
  </si>
  <si>
    <t xml:space="preserve">Istoria stiintei si tehnicii </t>
  </si>
  <si>
    <t>op</t>
  </si>
  <si>
    <t>Codificare</t>
  </si>
  <si>
    <t>ELD011</t>
  </si>
  <si>
    <t>ELD021</t>
  </si>
  <si>
    <t>ELD031</t>
  </si>
  <si>
    <t>ELD041</t>
  </si>
  <si>
    <t>ELD051</t>
  </si>
  <si>
    <t>ELD061</t>
  </si>
  <si>
    <t>ELD071</t>
  </si>
  <si>
    <t>ELD081</t>
  </si>
  <si>
    <t>ELD091</t>
  </si>
  <si>
    <t>ELD101</t>
  </si>
  <si>
    <t>ELD112</t>
  </si>
  <si>
    <t>ELD122</t>
  </si>
  <si>
    <t>ELD132</t>
  </si>
  <si>
    <t>ELD142</t>
  </si>
  <si>
    <t>ELD152</t>
  </si>
  <si>
    <t>ELD162</t>
  </si>
  <si>
    <t>ELD172</t>
  </si>
  <si>
    <t>ELD182</t>
  </si>
  <si>
    <t>ELD193</t>
  </si>
  <si>
    <t>ELD203</t>
  </si>
  <si>
    <t>ELD213</t>
  </si>
  <si>
    <t>ELD223</t>
  </si>
  <si>
    <t>ELD233</t>
  </si>
  <si>
    <t>ELD243</t>
  </si>
  <si>
    <t>ELD253</t>
  </si>
  <si>
    <t>ELD263</t>
  </si>
  <si>
    <t>ELD274</t>
  </si>
  <si>
    <t>ELD284</t>
  </si>
  <si>
    <t>ELD294</t>
  </si>
  <si>
    <t>ELD304</t>
  </si>
  <si>
    <t>ELD314</t>
  </si>
  <si>
    <t>ELD324</t>
  </si>
  <si>
    <t>ELD334</t>
  </si>
  <si>
    <t>ELD354</t>
  </si>
  <si>
    <t>Medii de calcul ingineresc</t>
  </si>
  <si>
    <t xml:space="preserve">Aplicaţii în MATHCAD şi MATLAB </t>
  </si>
  <si>
    <t>ELD344</t>
  </si>
  <si>
    <t>ELD365</t>
  </si>
  <si>
    <t>Proiectarea instalatiilor electrice</t>
  </si>
  <si>
    <t xml:space="preserve">Instalatii electrice industriale </t>
  </si>
  <si>
    <t>ELD375</t>
  </si>
  <si>
    <t>ELD385</t>
  </si>
  <si>
    <t>ELD395</t>
  </si>
  <si>
    <t>ELD405</t>
  </si>
  <si>
    <t>ELD415</t>
  </si>
  <si>
    <t>ELD425</t>
  </si>
  <si>
    <t>ELD436</t>
  </si>
  <si>
    <t>ELD446</t>
  </si>
  <si>
    <t>ELD456</t>
  </si>
  <si>
    <t>ELD466</t>
  </si>
  <si>
    <t>ELD476</t>
  </si>
  <si>
    <t>ELD486</t>
  </si>
  <si>
    <t>ELD496</t>
  </si>
  <si>
    <t>Transf. de masura</t>
  </si>
  <si>
    <t xml:space="preserve">Modelarea numerica a campului electromagnetic </t>
  </si>
  <si>
    <t>Tehnologii ecologice pentru sisteme electrice</t>
  </si>
  <si>
    <t xml:space="preserve">Tehnologia de fabricaţie a maşinilor şi aparatelor electrice </t>
  </si>
  <si>
    <t>Unde electromagnetice</t>
  </si>
  <si>
    <t xml:space="preserve">Propagarea energiei electromagnetice </t>
  </si>
  <si>
    <t>Sisteme de izolatie</t>
  </si>
  <si>
    <t>Tehnica tensiunilor înalte</t>
  </si>
  <si>
    <t xml:space="preserve">Analiza si ingineria valorii </t>
  </si>
  <si>
    <t>ELD507</t>
  </si>
  <si>
    <t>ELD517</t>
  </si>
  <si>
    <t>ELD527</t>
  </si>
  <si>
    <t>ELD537</t>
  </si>
  <si>
    <t>ELD547</t>
  </si>
  <si>
    <t>ELD557</t>
  </si>
  <si>
    <t>ELD567</t>
  </si>
  <si>
    <t>ELD577</t>
  </si>
  <si>
    <t>ELD587</t>
  </si>
  <si>
    <t>ELD597</t>
  </si>
  <si>
    <t>ELD608</t>
  </si>
  <si>
    <t>ELD618</t>
  </si>
  <si>
    <t>ELD628</t>
  </si>
  <si>
    <t>ELD638</t>
  </si>
  <si>
    <t>ELD658</t>
  </si>
  <si>
    <t>ELD648</t>
  </si>
  <si>
    <t>ELD668</t>
  </si>
  <si>
    <t>ELD678</t>
  </si>
  <si>
    <t>ELD688</t>
  </si>
  <si>
    <t>Observatii</t>
  </si>
  <si>
    <t>Se opteaza pentru unul dintre cursurile ELD537 sau ELD547</t>
  </si>
  <si>
    <t>Se opteaza pentru unul dintre cursurile ELD567 sau ELD577</t>
  </si>
  <si>
    <t>Se opteaza pentru unul dintre cursurile ELD628 sau ELD638</t>
  </si>
  <si>
    <t>Se opteaza pentru unul dintre cursurile ELD648 sau ELD658</t>
  </si>
  <si>
    <t>Se opteaza pentru unul dintre cursurile ELD668 sau ELD678</t>
  </si>
  <si>
    <t>Observatie</t>
  </si>
  <si>
    <t>Se opteaza pentru unul dintre cursurile ELD385 sau ELD395</t>
  </si>
  <si>
    <t>Se opteaza pentru unul dintre cursurile ELD314 sau ELD324</t>
  </si>
  <si>
    <t>Se opteaza pentru unul dintre cursurile ELD071 sau ELD081</t>
  </si>
  <si>
    <t>UNIVERSITATEA DIN CRAIOVA</t>
  </si>
  <si>
    <t>APROBAT - MEdC,</t>
  </si>
  <si>
    <t>Facultatea de Electrotehnică</t>
  </si>
  <si>
    <r>
      <t xml:space="preserve">Domeniul: </t>
    </r>
    <r>
      <rPr>
        <b/>
        <sz val="12"/>
        <rFont val="Times New Roman"/>
        <family val="1"/>
      </rPr>
      <t>INGINERIE ELECTRICA</t>
    </r>
  </si>
  <si>
    <t>Începând cu anul universitar 2008/2009</t>
  </si>
  <si>
    <r>
      <t>Specializarea:</t>
    </r>
    <r>
      <rPr>
        <b/>
        <sz val="12"/>
        <rFont val="Times New Roman"/>
        <family val="1"/>
      </rPr>
      <t xml:space="preserve"> Sisteme electrice</t>
    </r>
  </si>
  <si>
    <r>
      <t xml:space="preserve">Durata studiilor: </t>
    </r>
    <r>
      <rPr>
        <b/>
        <sz val="12"/>
        <rFont val="Times New Roman"/>
        <family val="1"/>
      </rPr>
      <t>4 ani</t>
    </r>
  </si>
  <si>
    <r>
      <t xml:space="preserve">Forma de învăţământ: </t>
    </r>
    <r>
      <rPr>
        <b/>
        <sz val="12"/>
        <rFont val="Times New Roman"/>
        <family val="1"/>
      </rPr>
      <t>zi</t>
    </r>
  </si>
  <si>
    <t xml:space="preserve">                     RECTOR,</t>
  </si>
  <si>
    <t>DECAN,</t>
  </si>
  <si>
    <r>
      <t>Prof.univ.dr.</t>
    </r>
    <r>
      <rPr>
        <b/>
        <sz val="12"/>
        <rFont val="Times New Roman"/>
        <family val="1"/>
      </rPr>
      <t xml:space="preserve"> Ion VLADIMIRESCU</t>
    </r>
  </si>
  <si>
    <r>
      <t xml:space="preserve">Conf.dr.ing. </t>
    </r>
    <r>
      <rPr>
        <b/>
        <sz val="12"/>
        <rFont val="Times New Roman"/>
        <family val="1"/>
      </rPr>
      <t>Eleonor STOENESCU</t>
    </r>
  </si>
  <si>
    <r>
      <t xml:space="preserve">Domeniul: </t>
    </r>
    <r>
      <rPr>
        <b/>
        <sz val="12"/>
        <rFont val="Times New Roman"/>
        <family val="1"/>
      </rPr>
      <t>INGINERIE ELECTRICĂ</t>
    </r>
  </si>
  <si>
    <t>TPI</t>
  </si>
  <si>
    <t>Sem./14sap.</t>
  </si>
  <si>
    <t>Management integrat calitate mediu</t>
  </si>
  <si>
    <t>Pregatirea proiectului de absolvire(2sapt.=60ore)</t>
  </si>
  <si>
    <t>Ore pe saptamana</t>
  </si>
  <si>
    <t>Ore pe an (inclusiv Practica)</t>
  </si>
  <si>
    <t>TOTAL ore fizice</t>
  </si>
  <si>
    <t>TOTAL ore conventionale</t>
  </si>
  <si>
    <t>TIP</t>
  </si>
  <si>
    <t>Semestrul I 14 sapt.</t>
  </si>
  <si>
    <t>Semestrul II 14 sapt.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</si>
</sst>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4"/>
      <name val="Arial"/>
      <family val="2"/>
    </font>
    <font>
      <sz val="10"/>
      <name val="TimesNewRoman_Rom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Alignment="1">
      <alignment shrinkToFit="1"/>
    </xf>
    <xf numFmtId="0" fontId="10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shrinkToFi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shrinkToFit="1"/>
    </xf>
    <xf numFmtId="0" fontId="6" fillId="0" borderId="0" xfId="0" applyFont="1" applyFill="1" applyBorder="1" applyAlignment="1">
      <alignment wrapText="1" shrinkToFit="1"/>
    </xf>
    <xf numFmtId="0" fontId="0" fillId="0" borderId="0" xfId="0" applyFill="1" applyAlignment="1">
      <alignment shrinkToFi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textRotation="90"/>
    </xf>
    <xf numFmtId="0" fontId="5" fillId="0" borderId="0" xfId="0" applyFont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6" fillId="0" borderId="1" xfId="0" applyFont="1" applyBorder="1" applyAlignment="1">
      <alignment horizontal="center"/>
    </xf>
    <xf numFmtId="0" fontId="0" fillId="3" borderId="0" xfId="0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shrinkToFit="1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1" xfId="0" applyFont="1" applyBorder="1" applyAlignment="1">
      <alignment/>
    </xf>
    <xf numFmtId="0" fontId="6" fillId="0" borderId="3" xfId="0" applyFont="1" applyBorder="1" applyAlignment="1">
      <alignment shrinkToFit="1"/>
    </xf>
    <xf numFmtId="0" fontId="6" fillId="0" borderId="3" xfId="0" applyFont="1" applyFill="1" applyBorder="1" applyAlignment="1">
      <alignment wrapTex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top" shrinkToFit="1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shrinkToFit="1"/>
    </xf>
    <xf numFmtId="0" fontId="14" fillId="2" borderId="0" xfId="0" applyFont="1" applyFill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textRotation="90"/>
    </xf>
    <xf numFmtId="0" fontId="0" fillId="0" borderId="0" xfId="0" applyAlignment="1">
      <alignment horizontal="center" shrinkToFit="1"/>
    </xf>
    <xf numFmtId="10" fontId="7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SE-2008_in%20timp%20evalu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I"/>
      <sheetName val="SE II"/>
      <sheetName val="SE III"/>
      <sheetName val="SE 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K32" sqref="K32"/>
    </sheetView>
  </sheetViews>
  <sheetFormatPr defaultColWidth="9.140625" defaultRowHeight="12.75"/>
  <cols>
    <col min="1" max="1" width="28.00390625" style="0" customWidth="1"/>
    <col min="2" max="2" width="8.00390625" style="0" customWidth="1"/>
    <col min="3" max="3" width="3.8515625" style="0" hidden="1" customWidth="1"/>
    <col min="4" max="4" width="3.8515625" style="0" customWidth="1"/>
    <col min="5" max="5" width="3.7109375" style="0" customWidth="1"/>
    <col min="6" max="6" width="3.57421875" style="0" customWidth="1"/>
    <col min="7" max="7" width="3.140625" style="0" customWidth="1"/>
    <col min="8" max="8" width="4.00390625" style="0" customWidth="1"/>
    <col min="9" max="9" width="3.8515625" style="0" customWidth="1"/>
    <col min="10" max="10" width="3.57421875" style="0" customWidth="1"/>
    <col min="11" max="11" width="4.421875" style="0" customWidth="1"/>
    <col min="12" max="12" width="3.00390625" style="0" customWidth="1"/>
    <col min="13" max="13" width="5.140625" style="0" customWidth="1"/>
    <col min="14" max="14" width="3.8515625" style="0" customWidth="1"/>
    <col min="15" max="15" width="6.28125" style="1" hidden="1" customWidth="1"/>
    <col min="16" max="16" width="4.00390625" style="1" customWidth="1"/>
    <col min="17" max="17" width="4.00390625" style="6" customWidth="1"/>
    <col min="18" max="18" width="5.421875" style="0" hidden="1" customWidth="1"/>
    <col min="19" max="20" width="5.8515625" style="0" hidden="1" customWidth="1"/>
    <col min="21" max="21" width="5.7109375" style="0" hidden="1" customWidth="1"/>
    <col min="22" max="22" width="4.7109375" style="0" hidden="1" customWidth="1"/>
    <col min="23" max="23" width="5.8515625" style="0" hidden="1" customWidth="1"/>
    <col min="24" max="24" width="6.28125" style="0" hidden="1" customWidth="1"/>
    <col min="25" max="25" width="5.7109375" style="0" hidden="1" customWidth="1"/>
    <col min="26" max="26" width="5.57421875" style="0" hidden="1" customWidth="1"/>
    <col min="27" max="27" width="5.421875" style="0" hidden="1" customWidth="1"/>
  </cols>
  <sheetData>
    <row r="1" spans="1:12" ht="15.75">
      <c r="A1" s="38" t="s">
        <v>205</v>
      </c>
      <c r="B1" s="39"/>
      <c r="C1" s="40"/>
      <c r="D1" s="40"/>
      <c r="E1" s="40"/>
      <c r="G1" s="40"/>
      <c r="H1" s="38" t="s">
        <v>206</v>
      </c>
      <c r="I1" s="40"/>
      <c r="J1" s="38"/>
      <c r="K1" s="38"/>
      <c r="L1" s="38"/>
    </row>
    <row r="2" spans="1:12" ht="15.75">
      <c r="A2" s="38" t="s">
        <v>207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0" t="s">
        <v>208</v>
      </c>
      <c r="B3" s="39"/>
      <c r="C3" s="40"/>
      <c r="D3" s="41"/>
      <c r="F3" s="40"/>
      <c r="G3" s="40" t="s">
        <v>209</v>
      </c>
      <c r="H3" s="40"/>
      <c r="I3" s="40"/>
      <c r="J3" s="40"/>
      <c r="K3" s="40"/>
      <c r="L3" s="40"/>
    </row>
    <row r="4" spans="1:29" s="2" customFormat="1" ht="15.75">
      <c r="A4" s="40" t="s">
        <v>210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/>
      <c r="N4"/>
      <c r="O4" s="1"/>
      <c r="P4" s="1"/>
      <c r="Q4" s="6"/>
      <c r="R4"/>
      <c r="S4"/>
      <c r="T4"/>
      <c r="U4"/>
      <c r="V4"/>
      <c r="W4"/>
      <c r="X4"/>
      <c r="Y4"/>
      <c r="Z4"/>
      <c r="AA4"/>
      <c r="AB4"/>
      <c r="AC4"/>
    </row>
    <row r="5" spans="1:12" ht="15.75">
      <c r="A5" s="40" t="s">
        <v>211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29" s="4" customFormat="1" ht="15.75">
      <c r="A6" s="40" t="s">
        <v>212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/>
      <c r="N6"/>
      <c r="O6" s="1"/>
      <c r="P6" s="1"/>
      <c r="Q6" s="6"/>
      <c r="R6"/>
      <c r="S6"/>
      <c r="T6"/>
      <c r="U6"/>
      <c r="V6"/>
      <c r="W6"/>
      <c r="X6"/>
      <c r="Y6"/>
      <c r="Z6"/>
      <c r="AA6"/>
      <c r="AB6"/>
      <c r="AC6"/>
    </row>
    <row r="8" spans="1:17" ht="12.75">
      <c r="A8" s="2"/>
      <c r="B8" s="2"/>
      <c r="C8" s="2"/>
      <c r="D8" s="2"/>
      <c r="E8" s="2"/>
      <c r="F8" s="2" t="s">
        <v>96</v>
      </c>
      <c r="G8" s="2"/>
      <c r="H8" s="2"/>
      <c r="I8" s="2"/>
      <c r="J8" s="2"/>
      <c r="K8" s="2"/>
      <c r="L8" s="2"/>
      <c r="M8" s="2"/>
      <c r="N8" s="2"/>
      <c r="O8" s="3"/>
      <c r="P8" s="3"/>
      <c r="Q8" s="4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4"/>
    </row>
    <row r="10" spans="3:28" ht="19.5" customHeight="1">
      <c r="C10" s="95" t="s">
        <v>227</v>
      </c>
      <c r="D10" s="95"/>
      <c r="E10" s="95"/>
      <c r="F10" s="95"/>
      <c r="G10" s="95"/>
      <c r="H10" s="95"/>
      <c r="I10" s="97" t="s">
        <v>228</v>
      </c>
      <c r="J10" s="97"/>
      <c r="K10" s="97"/>
      <c r="L10" s="97"/>
      <c r="M10" s="97"/>
      <c r="N10" s="97"/>
      <c r="T10" s="2"/>
      <c r="U10" s="2"/>
      <c r="V10" s="2"/>
      <c r="W10" s="2"/>
      <c r="X10" s="2"/>
      <c r="Y10" s="2"/>
      <c r="Z10" s="2"/>
      <c r="AA10" s="2"/>
      <c r="AB10" s="2"/>
    </row>
    <row r="11" spans="1:29" ht="21" customHeight="1">
      <c r="A11" s="4" t="s">
        <v>0</v>
      </c>
      <c r="B11" s="15" t="s">
        <v>113</v>
      </c>
      <c r="C11" s="54" t="s">
        <v>219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37"/>
      <c r="P11" s="55" t="s">
        <v>218</v>
      </c>
      <c r="Q11" s="4" t="s">
        <v>24</v>
      </c>
      <c r="AC11" s="2"/>
    </row>
    <row r="12" spans="1:28" ht="24" customHeight="1">
      <c r="A12" s="68" t="s">
        <v>77</v>
      </c>
      <c r="B12" s="68" t="s">
        <v>114</v>
      </c>
      <c r="C12" s="66">
        <v>1</v>
      </c>
      <c r="D12" s="14">
        <v>2</v>
      </c>
      <c r="E12" s="14">
        <v>2</v>
      </c>
      <c r="F12" s="14"/>
      <c r="G12" s="14"/>
      <c r="H12" s="14">
        <v>5</v>
      </c>
      <c r="I12" s="14"/>
      <c r="J12" s="14"/>
      <c r="K12" s="14"/>
      <c r="L12" s="14"/>
      <c r="M12" s="14"/>
      <c r="N12" s="14" t="s">
        <v>12</v>
      </c>
      <c r="O12" s="65" t="s">
        <v>75</v>
      </c>
      <c r="P12" s="81">
        <v>3</v>
      </c>
      <c r="Q12" s="59" t="s">
        <v>25</v>
      </c>
      <c r="R12" s="9" t="s">
        <v>27</v>
      </c>
      <c r="S12" s="9" t="s">
        <v>26</v>
      </c>
      <c r="T12" s="9" t="s">
        <v>28</v>
      </c>
      <c r="U12" s="9" t="s">
        <v>29</v>
      </c>
      <c r="V12" s="9" t="s">
        <v>67</v>
      </c>
      <c r="W12" s="9" t="s">
        <v>65</v>
      </c>
      <c r="X12" s="9" t="s">
        <v>69</v>
      </c>
      <c r="Y12" s="15" t="s">
        <v>75</v>
      </c>
      <c r="Z12" s="15" t="s">
        <v>72</v>
      </c>
      <c r="AA12" s="15" t="s">
        <v>76</v>
      </c>
      <c r="AB12" s="4"/>
    </row>
    <row r="13" spans="1:29" ht="12.75">
      <c r="A13" s="68" t="s">
        <v>13</v>
      </c>
      <c r="B13" s="68" t="s">
        <v>115</v>
      </c>
      <c r="C13" s="66">
        <v>1</v>
      </c>
      <c r="D13" s="14">
        <v>3</v>
      </c>
      <c r="E13" s="14">
        <v>2</v>
      </c>
      <c r="F13" s="14"/>
      <c r="G13" s="14"/>
      <c r="H13" s="14">
        <v>5</v>
      </c>
      <c r="I13" s="14"/>
      <c r="J13" s="14"/>
      <c r="K13" s="14"/>
      <c r="L13" s="14"/>
      <c r="M13" s="14"/>
      <c r="N13" s="14" t="s">
        <v>12</v>
      </c>
      <c r="O13" s="65" t="s">
        <v>75</v>
      </c>
      <c r="P13" s="81">
        <v>4</v>
      </c>
      <c r="Q13" s="59" t="s">
        <v>25</v>
      </c>
      <c r="R13" s="7">
        <f>IF($Q12="f",($D12+$E12+$F12+$G12)*14+($I12+$J12+$K12+$L12)*14,0)</f>
        <v>56</v>
      </c>
      <c r="S13" s="7">
        <f>IF($Q12="d",($D12+$E12+$F12+$G12)*14+($I12+$J12+$K12+$L12)*14,0)</f>
        <v>0</v>
      </c>
      <c r="T13" s="7">
        <f>IF($Q12="s",($D12+$E12+$F12+$G12)*14+($I12+$J12+$K12+$L12)*14,0)</f>
        <v>0</v>
      </c>
      <c r="U13" s="7">
        <f>IF($Q12="c",($D12+$E12+$F12+$G12)*14+($I12+$J12+$K12+$L12)*14,0)</f>
        <v>0</v>
      </c>
      <c r="V13" s="6" t="s">
        <v>68</v>
      </c>
      <c r="W13" s="7">
        <f>IF(V13="o",SUM(R13,S13,T13,U13,),0)</f>
        <v>0</v>
      </c>
      <c r="X13" s="7">
        <f>IF(V13="f",SUM(S13,T13,U13,V13,),0)</f>
        <v>0</v>
      </c>
      <c r="Y13" s="7">
        <f aca="true" t="shared" si="0" ref="Y13:Y30">IF(EXACT($O12,Y$12),($D12+$E12+$F12+$G12)*14+($I12+$J12+$K12+$L12)*14,0)</f>
        <v>56</v>
      </c>
      <c r="Z13" s="7">
        <f aca="true" t="shared" si="1" ref="Z13:Z30">IF(EXACT($O12,Z$12),($D12+$E12+$F12+$G12)*14+($I12+$J12+$K12+$L12)*14,0)</f>
        <v>0</v>
      </c>
      <c r="AA13" s="7">
        <f aca="true" t="shared" si="2" ref="AA13:AA30">IF(EXACT($O12,AA$12),($D12+$E12+$F12+$G12)*14+($I12+$J12+$K12+$L12)*14,0)</f>
        <v>0</v>
      </c>
      <c r="AC13" s="4"/>
    </row>
    <row r="14" spans="1:27" ht="12.75">
      <c r="A14" s="68" t="s">
        <v>14</v>
      </c>
      <c r="B14" s="68" t="s">
        <v>116</v>
      </c>
      <c r="C14" s="66">
        <v>1</v>
      </c>
      <c r="D14" s="14">
        <v>2</v>
      </c>
      <c r="E14" s="14"/>
      <c r="F14" s="14">
        <v>1</v>
      </c>
      <c r="G14" s="14"/>
      <c r="H14" s="14">
        <v>4</v>
      </c>
      <c r="I14" s="14"/>
      <c r="J14" s="14"/>
      <c r="K14" s="14"/>
      <c r="L14" s="14"/>
      <c r="M14" s="14"/>
      <c r="N14" s="14" t="s">
        <v>15</v>
      </c>
      <c r="O14" s="65" t="s">
        <v>75</v>
      </c>
      <c r="P14" s="81">
        <v>2</v>
      </c>
      <c r="Q14" s="59" t="s">
        <v>25</v>
      </c>
      <c r="R14" s="7">
        <f aca="true" t="shared" si="3" ref="R14:R30">IF($Q13="f",($D13+$E13+$F13+$G13)*14+($I13+$J13+$K13+$L13)*14,0)</f>
        <v>70</v>
      </c>
      <c r="S14" s="7">
        <f aca="true" t="shared" si="4" ref="S14:S30">IF($Q13="d",($D13+$E13+$F13+$G13)*14+($I13+$J13+$K13+$L13)*14,0)</f>
        <v>0</v>
      </c>
      <c r="T14" s="7">
        <f aca="true" t="shared" si="5" ref="T14:T30">IF($Q13="s",($D13+$E13+$F13+$G13)*14+($I13+$J13+$K13+$L13)*14,0)</f>
        <v>0</v>
      </c>
      <c r="U14" s="7">
        <f aca="true" t="shared" si="6" ref="U14:U30">IF($Q13="c",($D13+$E13+$F13+$G13)*14+($I13+$J13+$K13+$L13)*14,0)</f>
        <v>0</v>
      </c>
      <c r="V14" s="6" t="s">
        <v>68</v>
      </c>
      <c r="W14" s="7">
        <f aca="true" t="shared" si="7" ref="W14:W30">IF(V14="o",SUM(R14,S14,T14,U14,),0)</f>
        <v>0</v>
      </c>
      <c r="X14" s="7">
        <f aca="true" t="shared" si="8" ref="X14:X30">IF(V14="f",SUM(S14,T14,U14,V14,),0)</f>
        <v>0</v>
      </c>
      <c r="Y14" s="7">
        <f t="shared" si="0"/>
        <v>70</v>
      </c>
      <c r="Z14" s="7">
        <f t="shared" si="1"/>
        <v>0</v>
      </c>
      <c r="AA14" s="7">
        <f t="shared" si="2"/>
        <v>0</v>
      </c>
    </row>
    <row r="15" spans="1:27" ht="25.5">
      <c r="A15" s="68" t="s">
        <v>78</v>
      </c>
      <c r="B15" s="68" t="s">
        <v>117</v>
      </c>
      <c r="C15" s="66">
        <v>1</v>
      </c>
      <c r="D15" s="14">
        <v>1</v>
      </c>
      <c r="E15" s="14">
        <v>1</v>
      </c>
      <c r="F15" s="14"/>
      <c r="G15" s="14"/>
      <c r="H15" s="14">
        <v>2</v>
      </c>
      <c r="I15" s="14"/>
      <c r="J15" s="14"/>
      <c r="K15" s="14"/>
      <c r="L15" s="14"/>
      <c r="M15" s="14"/>
      <c r="N15" s="14" t="s">
        <v>15</v>
      </c>
      <c r="O15" s="65" t="s">
        <v>75</v>
      </c>
      <c r="P15" s="81">
        <v>3</v>
      </c>
      <c r="Q15" s="59" t="s">
        <v>31</v>
      </c>
      <c r="R15" s="7">
        <f t="shared" si="3"/>
        <v>42</v>
      </c>
      <c r="S15" s="7">
        <f t="shared" si="4"/>
        <v>0</v>
      </c>
      <c r="T15" s="7">
        <f t="shared" si="5"/>
        <v>0</v>
      </c>
      <c r="U15" s="7">
        <f t="shared" si="6"/>
        <v>0</v>
      </c>
      <c r="V15" s="6" t="s">
        <v>68</v>
      </c>
      <c r="W15" s="7">
        <f t="shared" si="7"/>
        <v>0</v>
      </c>
      <c r="X15" s="7">
        <f t="shared" si="8"/>
        <v>0</v>
      </c>
      <c r="Y15" s="7">
        <f t="shared" si="0"/>
        <v>42</v>
      </c>
      <c r="Z15" s="7">
        <f t="shared" si="1"/>
        <v>0</v>
      </c>
      <c r="AA15" s="7">
        <f t="shared" si="2"/>
        <v>0</v>
      </c>
    </row>
    <row r="16" spans="1:27" ht="25.5">
      <c r="A16" s="68" t="s">
        <v>100</v>
      </c>
      <c r="B16" s="68" t="s">
        <v>118</v>
      </c>
      <c r="C16" s="66">
        <v>1</v>
      </c>
      <c r="D16" s="14">
        <v>1</v>
      </c>
      <c r="E16" s="14">
        <v>2</v>
      </c>
      <c r="F16" s="14"/>
      <c r="G16" s="14"/>
      <c r="H16" s="14">
        <v>4</v>
      </c>
      <c r="I16" s="14"/>
      <c r="J16" s="14"/>
      <c r="K16" s="14"/>
      <c r="L16" s="14"/>
      <c r="M16" s="14"/>
      <c r="N16" s="14" t="s">
        <v>15</v>
      </c>
      <c r="O16" s="65" t="s">
        <v>75</v>
      </c>
      <c r="P16" s="81">
        <v>2</v>
      </c>
      <c r="Q16" s="59" t="s">
        <v>25</v>
      </c>
      <c r="R16" s="7">
        <f t="shared" si="3"/>
        <v>0</v>
      </c>
      <c r="S16" s="7">
        <f t="shared" si="4"/>
        <v>0</v>
      </c>
      <c r="T16" s="7">
        <f t="shared" si="5"/>
        <v>0</v>
      </c>
      <c r="U16" s="7">
        <f t="shared" si="6"/>
        <v>28</v>
      </c>
      <c r="V16" s="6" t="s">
        <v>68</v>
      </c>
      <c r="W16" s="7">
        <f t="shared" si="7"/>
        <v>0</v>
      </c>
      <c r="X16" s="7">
        <f t="shared" si="8"/>
        <v>0</v>
      </c>
      <c r="Y16" s="7">
        <f t="shared" si="0"/>
        <v>28</v>
      </c>
      <c r="Z16" s="7">
        <f t="shared" si="1"/>
        <v>0</v>
      </c>
      <c r="AA16" s="7">
        <f t="shared" si="2"/>
        <v>0</v>
      </c>
    </row>
    <row r="17" spans="1:27" ht="12.75">
      <c r="A17" s="68" t="s">
        <v>109</v>
      </c>
      <c r="B17" s="68" t="s">
        <v>119</v>
      </c>
      <c r="C17" s="66">
        <v>1</v>
      </c>
      <c r="D17" s="14">
        <v>1</v>
      </c>
      <c r="E17" s="14">
        <v>1</v>
      </c>
      <c r="F17" s="14">
        <v>1</v>
      </c>
      <c r="G17" s="14"/>
      <c r="H17" s="14">
        <v>4</v>
      </c>
      <c r="I17" s="14"/>
      <c r="J17" s="14"/>
      <c r="K17" s="14"/>
      <c r="L17" s="14"/>
      <c r="M17" s="14"/>
      <c r="N17" s="14" t="s">
        <v>12</v>
      </c>
      <c r="O17" s="65" t="s">
        <v>75</v>
      </c>
      <c r="P17" s="81">
        <v>3</v>
      </c>
      <c r="Q17" s="59" t="s">
        <v>25</v>
      </c>
      <c r="R17" s="7">
        <f t="shared" si="3"/>
        <v>42</v>
      </c>
      <c r="S17" s="7">
        <f t="shared" si="4"/>
        <v>0</v>
      </c>
      <c r="T17" s="7">
        <f t="shared" si="5"/>
        <v>0</v>
      </c>
      <c r="U17" s="7">
        <f t="shared" si="6"/>
        <v>0</v>
      </c>
      <c r="V17" s="6" t="s">
        <v>68</v>
      </c>
      <c r="W17" s="7">
        <f t="shared" si="7"/>
        <v>0</v>
      </c>
      <c r="X17" s="7">
        <f t="shared" si="8"/>
        <v>0</v>
      </c>
      <c r="Y17" s="7">
        <f t="shared" si="0"/>
        <v>42</v>
      </c>
      <c r="Z17" s="7">
        <f t="shared" si="1"/>
        <v>0</v>
      </c>
      <c r="AA17" s="7">
        <f t="shared" si="2"/>
        <v>0</v>
      </c>
    </row>
    <row r="18" spans="1:27" ht="12.75">
      <c r="A18" s="68" t="s">
        <v>111</v>
      </c>
      <c r="B18" s="68" t="s">
        <v>120</v>
      </c>
      <c r="C18" s="66">
        <v>1</v>
      </c>
      <c r="D18" s="14">
        <v>2</v>
      </c>
      <c r="E18" s="14"/>
      <c r="F18" s="14"/>
      <c r="G18" s="14"/>
      <c r="H18" s="14">
        <v>2</v>
      </c>
      <c r="I18" s="14"/>
      <c r="J18" s="14"/>
      <c r="K18" s="14"/>
      <c r="L18" s="14"/>
      <c r="M18" s="14"/>
      <c r="N18" s="14" t="s">
        <v>15</v>
      </c>
      <c r="O18" s="65" t="s">
        <v>75</v>
      </c>
      <c r="P18" s="81">
        <v>1</v>
      </c>
      <c r="Q18" s="59" t="s">
        <v>31</v>
      </c>
      <c r="R18" s="7">
        <f t="shared" si="3"/>
        <v>42</v>
      </c>
      <c r="S18" s="7">
        <f t="shared" si="4"/>
        <v>0</v>
      </c>
      <c r="T18" s="7">
        <f t="shared" si="5"/>
        <v>0</v>
      </c>
      <c r="U18" s="7">
        <f t="shared" si="6"/>
        <v>0</v>
      </c>
      <c r="V18" s="6" t="s">
        <v>68</v>
      </c>
      <c r="W18" s="7">
        <f t="shared" si="7"/>
        <v>0</v>
      </c>
      <c r="X18" s="7">
        <f t="shared" si="8"/>
        <v>0</v>
      </c>
      <c r="Y18" s="7">
        <f t="shared" si="0"/>
        <v>42</v>
      </c>
      <c r="Z18" s="7">
        <f t="shared" si="1"/>
        <v>0</v>
      </c>
      <c r="AA18" s="7">
        <f t="shared" si="2"/>
        <v>0</v>
      </c>
    </row>
    <row r="19" spans="1:27" ht="12.75">
      <c r="A19" s="68" t="s">
        <v>110</v>
      </c>
      <c r="B19" s="68" t="s">
        <v>121</v>
      </c>
      <c r="C19" s="66">
        <v>1</v>
      </c>
      <c r="D19" s="14">
        <v>2</v>
      </c>
      <c r="E19" s="14"/>
      <c r="F19" s="14"/>
      <c r="G19" s="14"/>
      <c r="H19" s="14">
        <v>2</v>
      </c>
      <c r="I19" s="14"/>
      <c r="J19" s="14"/>
      <c r="K19" s="14"/>
      <c r="L19" s="14"/>
      <c r="M19" s="14"/>
      <c r="N19" s="14" t="s">
        <v>15</v>
      </c>
      <c r="O19" s="65" t="s">
        <v>75</v>
      </c>
      <c r="P19" s="81">
        <v>1</v>
      </c>
      <c r="Q19" s="59" t="s">
        <v>31</v>
      </c>
      <c r="R19" s="7">
        <f t="shared" si="3"/>
        <v>0</v>
      </c>
      <c r="S19" s="7">
        <f t="shared" si="4"/>
        <v>0</v>
      </c>
      <c r="T19" s="7">
        <f t="shared" si="5"/>
        <v>0</v>
      </c>
      <c r="U19" s="7">
        <f t="shared" si="6"/>
        <v>28</v>
      </c>
      <c r="V19" s="6" t="s">
        <v>66</v>
      </c>
      <c r="W19" s="7">
        <f t="shared" si="7"/>
        <v>28</v>
      </c>
      <c r="X19" s="7">
        <f t="shared" si="8"/>
        <v>0</v>
      </c>
      <c r="Y19" s="7">
        <f t="shared" si="0"/>
        <v>28</v>
      </c>
      <c r="Z19" s="7">
        <f t="shared" si="1"/>
        <v>0</v>
      </c>
      <c r="AA19" s="7">
        <f t="shared" si="2"/>
        <v>0</v>
      </c>
    </row>
    <row r="20" spans="1:27" ht="12.75">
      <c r="A20" s="68" t="s">
        <v>16</v>
      </c>
      <c r="B20" s="68" t="s">
        <v>122</v>
      </c>
      <c r="C20" s="66">
        <v>1</v>
      </c>
      <c r="D20" s="14"/>
      <c r="E20" s="14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65" t="s">
        <v>75</v>
      </c>
      <c r="P20" s="81">
        <v>2</v>
      </c>
      <c r="Q20" s="59" t="s">
        <v>31</v>
      </c>
      <c r="R20" s="7">
        <f t="shared" si="3"/>
        <v>0</v>
      </c>
      <c r="S20" s="7">
        <f t="shared" si="4"/>
        <v>0</v>
      </c>
      <c r="T20" s="7">
        <f t="shared" si="5"/>
        <v>0</v>
      </c>
      <c r="U20" s="7">
        <f t="shared" si="6"/>
        <v>28</v>
      </c>
      <c r="V20" s="35" t="s">
        <v>112</v>
      </c>
      <c r="W20" s="7">
        <f t="shared" si="7"/>
        <v>0</v>
      </c>
      <c r="X20" s="7">
        <f t="shared" si="8"/>
        <v>0</v>
      </c>
      <c r="Y20" s="7">
        <f t="shared" si="0"/>
        <v>28</v>
      </c>
      <c r="Z20" s="7">
        <f t="shared" si="1"/>
        <v>0</v>
      </c>
      <c r="AA20" s="7">
        <f t="shared" si="2"/>
        <v>0</v>
      </c>
    </row>
    <row r="21" spans="1:27" ht="12.75">
      <c r="A21" s="68" t="s">
        <v>81</v>
      </c>
      <c r="B21" s="68" t="s">
        <v>123</v>
      </c>
      <c r="C21" s="66">
        <v>1</v>
      </c>
      <c r="D21" s="14">
        <v>2</v>
      </c>
      <c r="E21" s="14"/>
      <c r="F21" s="14">
        <v>1</v>
      </c>
      <c r="G21" s="14"/>
      <c r="H21" s="14">
        <v>4</v>
      </c>
      <c r="I21" s="14"/>
      <c r="J21" s="14"/>
      <c r="K21" s="14"/>
      <c r="L21" s="14"/>
      <c r="M21" s="14"/>
      <c r="N21" s="14" t="s">
        <v>12</v>
      </c>
      <c r="O21" s="65" t="s">
        <v>75</v>
      </c>
      <c r="P21" s="81">
        <v>2</v>
      </c>
      <c r="Q21" s="59" t="s">
        <v>30</v>
      </c>
      <c r="R21" s="7">
        <f t="shared" si="3"/>
        <v>0</v>
      </c>
      <c r="S21" s="7">
        <f t="shared" si="4"/>
        <v>0</v>
      </c>
      <c r="T21" s="7">
        <f t="shared" si="5"/>
        <v>0</v>
      </c>
      <c r="U21" s="7">
        <f t="shared" si="6"/>
        <v>28</v>
      </c>
      <c r="V21" s="6" t="s">
        <v>68</v>
      </c>
      <c r="W21" s="7">
        <f t="shared" si="7"/>
        <v>0</v>
      </c>
      <c r="X21" s="7">
        <f t="shared" si="8"/>
        <v>0</v>
      </c>
      <c r="Y21" s="7">
        <f t="shared" si="0"/>
        <v>28</v>
      </c>
      <c r="Z21" s="7">
        <f t="shared" si="1"/>
        <v>0</v>
      </c>
      <c r="AA21" s="7">
        <f t="shared" si="2"/>
        <v>0</v>
      </c>
    </row>
    <row r="22" spans="1:27" ht="12.75">
      <c r="A22" s="68" t="s">
        <v>17</v>
      </c>
      <c r="B22" s="68" t="s">
        <v>124</v>
      </c>
      <c r="C22" s="66">
        <v>2</v>
      </c>
      <c r="D22" s="14"/>
      <c r="E22" s="14"/>
      <c r="F22" s="14"/>
      <c r="G22" s="14"/>
      <c r="H22" s="14"/>
      <c r="I22" s="14">
        <v>2</v>
      </c>
      <c r="J22" s="14">
        <v>1</v>
      </c>
      <c r="K22" s="14"/>
      <c r="L22" s="14"/>
      <c r="M22" s="14">
        <v>4</v>
      </c>
      <c r="N22" s="14" t="s">
        <v>18</v>
      </c>
      <c r="O22" s="65" t="s">
        <v>75</v>
      </c>
      <c r="P22" s="81">
        <v>3</v>
      </c>
      <c r="Q22" s="59" t="s">
        <v>25</v>
      </c>
      <c r="R22" s="7">
        <f t="shared" si="3"/>
        <v>0</v>
      </c>
      <c r="S22" s="7">
        <f t="shared" si="4"/>
        <v>42</v>
      </c>
      <c r="T22" s="7">
        <f t="shared" si="5"/>
        <v>0</v>
      </c>
      <c r="U22" s="7">
        <f t="shared" si="6"/>
        <v>0</v>
      </c>
      <c r="V22" s="6" t="s">
        <v>68</v>
      </c>
      <c r="W22" s="7">
        <f t="shared" si="7"/>
        <v>0</v>
      </c>
      <c r="X22" s="7">
        <f t="shared" si="8"/>
        <v>0</v>
      </c>
      <c r="Y22" s="7">
        <f t="shared" si="0"/>
        <v>42</v>
      </c>
      <c r="Z22" s="7">
        <f t="shared" si="1"/>
        <v>0</v>
      </c>
      <c r="AA22" s="7">
        <f t="shared" si="2"/>
        <v>0</v>
      </c>
    </row>
    <row r="23" spans="1:27" ht="25.5">
      <c r="A23" s="68" t="s">
        <v>19</v>
      </c>
      <c r="B23" s="68" t="s">
        <v>125</v>
      </c>
      <c r="C23" s="66">
        <v>2</v>
      </c>
      <c r="D23" s="14"/>
      <c r="E23" s="14"/>
      <c r="F23" s="14"/>
      <c r="G23" s="14"/>
      <c r="H23" s="14"/>
      <c r="I23" s="14">
        <v>2</v>
      </c>
      <c r="J23" s="14">
        <v>1</v>
      </c>
      <c r="K23" s="14"/>
      <c r="L23" s="14"/>
      <c r="M23" s="14">
        <v>4</v>
      </c>
      <c r="N23" s="14" t="s">
        <v>18</v>
      </c>
      <c r="O23" s="65" t="s">
        <v>75</v>
      </c>
      <c r="P23" s="81">
        <v>3</v>
      </c>
      <c r="Q23" s="59" t="s">
        <v>25</v>
      </c>
      <c r="R23" s="7">
        <f t="shared" si="3"/>
        <v>42</v>
      </c>
      <c r="S23" s="7">
        <f t="shared" si="4"/>
        <v>0</v>
      </c>
      <c r="T23" s="7">
        <f t="shared" si="5"/>
        <v>0</v>
      </c>
      <c r="U23" s="7">
        <f t="shared" si="6"/>
        <v>0</v>
      </c>
      <c r="V23" s="6" t="s">
        <v>68</v>
      </c>
      <c r="W23" s="7">
        <f t="shared" si="7"/>
        <v>0</v>
      </c>
      <c r="X23" s="7">
        <f t="shared" si="8"/>
        <v>0</v>
      </c>
      <c r="Y23" s="7">
        <f t="shared" si="0"/>
        <v>42</v>
      </c>
      <c r="Z23" s="7">
        <f t="shared" si="1"/>
        <v>0</v>
      </c>
      <c r="AA23" s="7">
        <f t="shared" si="2"/>
        <v>0</v>
      </c>
    </row>
    <row r="24" spans="1:27" ht="12.75">
      <c r="A24" s="68" t="s">
        <v>20</v>
      </c>
      <c r="B24" s="68" t="s">
        <v>126</v>
      </c>
      <c r="C24" s="66">
        <v>2</v>
      </c>
      <c r="D24" s="14"/>
      <c r="E24" s="14"/>
      <c r="F24" s="14"/>
      <c r="G24" s="14"/>
      <c r="H24" s="14"/>
      <c r="I24" s="14">
        <v>2</v>
      </c>
      <c r="J24" s="22"/>
      <c r="K24" s="22">
        <v>1</v>
      </c>
      <c r="L24" s="14"/>
      <c r="M24" s="14">
        <v>3</v>
      </c>
      <c r="N24" s="14" t="s">
        <v>21</v>
      </c>
      <c r="O24" s="65" t="s">
        <v>75</v>
      </c>
      <c r="P24" s="81">
        <v>3</v>
      </c>
      <c r="Q24" s="59" t="s">
        <v>30</v>
      </c>
      <c r="R24" s="7">
        <f t="shared" si="3"/>
        <v>42</v>
      </c>
      <c r="S24" s="7">
        <f t="shared" si="4"/>
        <v>0</v>
      </c>
      <c r="T24" s="7">
        <f t="shared" si="5"/>
        <v>0</v>
      </c>
      <c r="U24" s="7">
        <f t="shared" si="6"/>
        <v>0</v>
      </c>
      <c r="V24" s="6" t="s">
        <v>68</v>
      </c>
      <c r="W24" s="7">
        <f t="shared" si="7"/>
        <v>0</v>
      </c>
      <c r="X24" s="7">
        <f t="shared" si="8"/>
        <v>0</v>
      </c>
      <c r="Y24" s="7">
        <f t="shared" si="0"/>
        <v>42</v>
      </c>
      <c r="Z24" s="7">
        <f t="shared" si="1"/>
        <v>0</v>
      </c>
      <c r="AA24" s="7">
        <f t="shared" si="2"/>
        <v>0</v>
      </c>
    </row>
    <row r="25" spans="1:29" s="20" customFormat="1" ht="12.75" customHeight="1">
      <c r="A25" s="68" t="s">
        <v>22</v>
      </c>
      <c r="B25" s="68" t="s">
        <v>127</v>
      </c>
      <c r="C25" s="66">
        <v>2</v>
      </c>
      <c r="D25" s="14"/>
      <c r="E25" s="14"/>
      <c r="F25" s="14"/>
      <c r="G25" s="14"/>
      <c r="H25" s="14"/>
      <c r="I25" s="14">
        <v>3</v>
      </c>
      <c r="J25" s="14">
        <v>2</v>
      </c>
      <c r="K25" s="14"/>
      <c r="L25" s="14"/>
      <c r="M25" s="14">
        <v>5</v>
      </c>
      <c r="N25" s="14" t="s">
        <v>18</v>
      </c>
      <c r="O25" s="65" t="s">
        <v>75</v>
      </c>
      <c r="P25" s="81">
        <v>3</v>
      </c>
      <c r="Q25" s="59" t="s">
        <v>25</v>
      </c>
      <c r="R25" s="7">
        <f t="shared" si="3"/>
        <v>0</v>
      </c>
      <c r="S25" s="7">
        <f t="shared" si="4"/>
        <v>42</v>
      </c>
      <c r="T25" s="7">
        <f t="shared" si="5"/>
        <v>0</v>
      </c>
      <c r="U25" s="7">
        <f t="shared" si="6"/>
        <v>0</v>
      </c>
      <c r="V25" s="6" t="s">
        <v>68</v>
      </c>
      <c r="W25" s="7">
        <f t="shared" si="7"/>
        <v>0</v>
      </c>
      <c r="X25" s="7">
        <f t="shared" si="8"/>
        <v>0</v>
      </c>
      <c r="Y25" s="7">
        <f t="shared" si="0"/>
        <v>42</v>
      </c>
      <c r="Z25" s="7">
        <f t="shared" si="1"/>
        <v>0</v>
      </c>
      <c r="AA25" s="7">
        <f t="shared" si="2"/>
        <v>0</v>
      </c>
      <c r="AB25"/>
      <c r="AC25"/>
    </row>
    <row r="26" spans="1:27" ht="12.75">
      <c r="A26" s="68" t="s">
        <v>79</v>
      </c>
      <c r="B26" s="68" t="s">
        <v>128</v>
      </c>
      <c r="C26" s="66">
        <v>2</v>
      </c>
      <c r="D26" s="14"/>
      <c r="E26" s="14"/>
      <c r="F26" s="14"/>
      <c r="G26" s="14"/>
      <c r="H26" s="14"/>
      <c r="I26" s="14">
        <v>1</v>
      </c>
      <c r="J26" s="14"/>
      <c r="K26" s="14">
        <v>2</v>
      </c>
      <c r="L26" s="14"/>
      <c r="M26" s="14">
        <v>3</v>
      </c>
      <c r="N26" s="14" t="s">
        <v>21</v>
      </c>
      <c r="O26" s="65" t="s">
        <v>75</v>
      </c>
      <c r="P26" s="81">
        <v>3</v>
      </c>
      <c r="Q26" s="59" t="s">
        <v>25</v>
      </c>
      <c r="R26" s="7">
        <f t="shared" si="3"/>
        <v>70</v>
      </c>
      <c r="S26" s="7">
        <f t="shared" si="4"/>
        <v>0</v>
      </c>
      <c r="T26" s="7">
        <f t="shared" si="5"/>
        <v>0</v>
      </c>
      <c r="U26" s="7">
        <f t="shared" si="6"/>
        <v>0</v>
      </c>
      <c r="V26" s="6" t="s">
        <v>68</v>
      </c>
      <c r="W26" s="7">
        <f t="shared" si="7"/>
        <v>0</v>
      </c>
      <c r="X26" s="7">
        <f t="shared" si="8"/>
        <v>0</v>
      </c>
      <c r="Y26" s="7">
        <f t="shared" si="0"/>
        <v>70</v>
      </c>
      <c r="Z26" s="7">
        <f t="shared" si="1"/>
        <v>0</v>
      </c>
      <c r="AA26" s="7">
        <f t="shared" si="2"/>
        <v>0</v>
      </c>
    </row>
    <row r="27" spans="1:27" ht="12.75">
      <c r="A27" s="68" t="s">
        <v>23</v>
      </c>
      <c r="B27" s="68" t="s">
        <v>129</v>
      </c>
      <c r="C27" s="66">
        <v>2</v>
      </c>
      <c r="D27" s="14"/>
      <c r="E27" s="14"/>
      <c r="F27" s="14"/>
      <c r="G27" s="14"/>
      <c r="H27" s="14"/>
      <c r="I27" s="14"/>
      <c r="J27" s="14">
        <v>2</v>
      </c>
      <c r="K27" s="14"/>
      <c r="L27" s="14"/>
      <c r="M27" s="14">
        <v>2</v>
      </c>
      <c r="N27" s="14" t="s">
        <v>21</v>
      </c>
      <c r="O27" s="65" t="s">
        <v>75</v>
      </c>
      <c r="P27" s="81">
        <v>2</v>
      </c>
      <c r="Q27" s="59" t="s">
        <v>31</v>
      </c>
      <c r="R27" s="7">
        <f t="shared" si="3"/>
        <v>42</v>
      </c>
      <c r="S27" s="7">
        <f t="shared" si="4"/>
        <v>0</v>
      </c>
      <c r="T27" s="7">
        <f t="shared" si="5"/>
        <v>0</v>
      </c>
      <c r="U27" s="7">
        <f t="shared" si="6"/>
        <v>0</v>
      </c>
      <c r="V27" s="6" t="s">
        <v>68</v>
      </c>
      <c r="W27" s="7">
        <f t="shared" si="7"/>
        <v>0</v>
      </c>
      <c r="X27" s="7">
        <f t="shared" si="8"/>
        <v>0</v>
      </c>
      <c r="Y27" s="7">
        <f t="shared" si="0"/>
        <v>42</v>
      </c>
      <c r="Z27" s="7">
        <f t="shared" si="1"/>
        <v>0</v>
      </c>
      <c r="AA27" s="7">
        <f t="shared" si="2"/>
        <v>0</v>
      </c>
    </row>
    <row r="28" spans="1:27" ht="25.5">
      <c r="A28" s="68" t="s">
        <v>82</v>
      </c>
      <c r="B28" s="68" t="s">
        <v>130</v>
      </c>
      <c r="C28" s="66">
        <v>2</v>
      </c>
      <c r="D28" s="14"/>
      <c r="E28" s="14"/>
      <c r="F28" s="14"/>
      <c r="G28" s="14"/>
      <c r="H28" s="14"/>
      <c r="I28" s="14">
        <v>2</v>
      </c>
      <c r="J28" s="14">
        <v>1</v>
      </c>
      <c r="K28" s="14"/>
      <c r="L28" s="14"/>
      <c r="M28" s="14">
        <v>3</v>
      </c>
      <c r="N28" s="14" t="s">
        <v>21</v>
      </c>
      <c r="O28" s="65" t="s">
        <v>75</v>
      </c>
      <c r="P28" s="81">
        <v>2</v>
      </c>
      <c r="Q28" s="59" t="s">
        <v>30</v>
      </c>
      <c r="R28" s="7">
        <f t="shared" si="3"/>
        <v>0</v>
      </c>
      <c r="S28" s="7">
        <f t="shared" si="4"/>
        <v>0</v>
      </c>
      <c r="T28" s="7">
        <f t="shared" si="5"/>
        <v>0</v>
      </c>
      <c r="U28" s="7">
        <f t="shared" si="6"/>
        <v>28</v>
      </c>
      <c r="V28" s="6" t="s">
        <v>68</v>
      </c>
      <c r="W28" s="7">
        <f t="shared" si="7"/>
        <v>0</v>
      </c>
      <c r="X28" s="7">
        <f t="shared" si="8"/>
        <v>0</v>
      </c>
      <c r="Y28" s="7">
        <f t="shared" si="0"/>
        <v>28</v>
      </c>
      <c r="Z28" s="7">
        <f t="shared" si="1"/>
        <v>0</v>
      </c>
      <c r="AA28" s="7">
        <f t="shared" si="2"/>
        <v>0</v>
      </c>
    </row>
    <row r="29" spans="1:27" ht="25.5">
      <c r="A29" s="69" t="s">
        <v>80</v>
      </c>
      <c r="B29" s="68" t="s">
        <v>131</v>
      </c>
      <c r="C29" s="61">
        <v>2</v>
      </c>
      <c r="D29" s="61"/>
      <c r="E29" s="61"/>
      <c r="F29" s="61"/>
      <c r="G29" s="61"/>
      <c r="H29" s="61"/>
      <c r="I29" s="61">
        <v>3</v>
      </c>
      <c r="J29" s="61"/>
      <c r="K29" s="61">
        <v>2</v>
      </c>
      <c r="L29" s="61"/>
      <c r="M29" s="61">
        <v>5</v>
      </c>
      <c r="N29" s="61" t="s">
        <v>18</v>
      </c>
      <c r="O29" s="70" t="s">
        <v>75</v>
      </c>
      <c r="P29" s="83">
        <v>3</v>
      </c>
      <c r="Q29" s="63" t="s">
        <v>25</v>
      </c>
      <c r="R29" s="7">
        <f t="shared" si="3"/>
        <v>0</v>
      </c>
      <c r="S29" s="7">
        <f t="shared" si="4"/>
        <v>42</v>
      </c>
      <c r="T29" s="7">
        <f t="shared" si="5"/>
        <v>0</v>
      </c>
      <c r="U29" s="7">
        <f t="shared" si="6"/>
        <v>0</v>
      </c>
      <c r="V29" s="6" t="s">
        <v>68</v>
      </c>
      <c r="W29" s="7">
        <f t="shared" si="7"/>
        <v>0</v>
      </c>
      <c r="X29" s="7">
        <f t="shared" si="8"/>
        <v>0</v>
      </c>
      <c r="Y29" s="7">
        <f t="shared" si="0"/>
        <v>42</v>
      </c>
      <c r="Z29" s="7">
        <f t="shared" si="1"/>
        <v>0</v>
      </c>
      <c r="AA29" s="7">
        <f t="shared" si="2"/>
        <v>0</v>
      </c>
    </row>
    <row r="30" spans="1:28" ht="12.75">
      <c r="A30" s="16"/>
      <c r="B30" s="16"/>
      <c r="C30" s="5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65"/>
      <c r="P30" s="65"/>
      <c r="Q30" s="59"/>
      <c r="R30" s="19">
        <f t="shared" si="3"/>
        <v>70</v>
      </c>
      <c r="S30" s="19">
        <f t="shared" si="4"/>
        <v>0</v>
      </c>
      <c r="T30" s="19">
        <f t="shared" si="5"/>
        <v>0</v>
      </c>
      <c r="U30" s="19">
        <f t="shared" si="6"/>
        <v>0</v>
      </c>
      <c r="V30" s="18" t="s">
        <v>68</v>
      </c>
      <c r="W30" s="19">
        <f t="shared" si="7"/>
        <v>0</v>
      </c>
      <c r="X30" s="19">
        <f t="shared" si="8"/>
        <v>0</v>
      </c>
      <c r="Y30" s="19">
        <f t="shared" si="0"/>
        <v>70</v>
      </c>
      <c r="Z30" s="19">
        <f t="shared" si="1"/>
        <v>0</v>
      </c>
      <c r="AA30" s="19">
        <f t="shared" si="2"/>
        <v>0</v>
      </c>
      <c r="AB30" s="20"/>
    </row>
    <row r="31" spans="4:29" ht="12.75">
      <c r="D31" s="7">
        <f>SUM(D12:D18,D20:D29)</f>
        <v>14</v>
      </c>
      <c r="E31" s="7">
        <f aca="true" t="shared" si="9" ref="E31:P31">SUM(E12:E18,E20:E29)</f>
        <v>10</v>
      </c>
      <c r="F31" s="7">
        <f t="shared" si="9"/>
        <v>3</v>
      </c>
      <c r="G31" s="7">
        <f t="shared" si="9"/>
        <v>0</v>
      </c>
      <c r="H31" s="7">
        <f t="shared" si="9"/>
        <v>30</v>
      </c>
      <c r="I31" s="7">
        <f t="shared" si="9"/>
        <v>15</v>
      </c>
      <c r="J31" s="7">
        <f t="shared" si="9"/>
        <v>7</v>
      </c>
      <c r="K31" s="7">
        <f t="shared" si="9"/>
        <v>5</v>
      </c>
      <c r="L31" s="7">
        <f t="shared" si="9"/>
        <v>0</v>
      </c>
      <c r="M31" s="7">
        <f t="shared" si="9"/>
        <v>29</v>
      </c>
      <c r="N31" s="7"/>
      <c r="O31" s="7"/>
      <c r="P31" s="8">
        <f t="shared" si="9"/>
        <v>44</v>
      </c>
      <c r="Q31" s="8"/>
      <c r="R31" s="7"/>
      <c r="S31" s="12"/>
      <c r="T31" s="7"/>
      <c r="U31" s="7"/>
      <c r="V31" s="6"/>
      <c r="W31" s="7"/>
      <c r="X31" s="7"/>
      <c r="Y31" s="12"/>
      <c r="Z31" s="7"/>
      <c r="AA31" s="7"/>
      <c r="AC31" s="20"/>
    </row>
    <row r="32" spans="1:27" ht="12.75">
      <c r="A32" s="7" t="s">
        <v>222</v>
      </c>
      <c r="B32" s="7"/>
      <c r="D32" s="7"/>
      <c r="F32" s="8">
        <f>SUM(D31:G31)</f>
        <v>27</v>
      </c>
      <c r="G32" s="7"/>
      <c r="H32" s="7"/>
      <c r="I32" s="7"/>
      <c r="K32" s="8">
        <f>SUM(I31:L31)</f>
        <v>27</v>
      </c>
      <c r="L32" s="7"/>
      <c r="M32" s="7"/>
      <c r="R32" s="8">
        <f>SUM(R13:R19,R21:R30)</f>
        <v>518</v>
      </c>
      <c r="S32" s="8">
        <f>SUM(S13:S19,S21:S30)</f>
        <v>126</v>
      </c>
      <c r="T32" s="8">
        <f>SUM(T13:T19,T21:T30)</f>
        <v>0</v>
      </c>
      <c r="U32" s="8">
        <f>SUM(U13:U19,U21:U30)</f>
        <v>112</v>
      </c>
      <c r="V32" s="8"/>
      <c r="W32" s="8">
        <f>SUM(W13:W19,W21:W30)</f>
        <v>28</v>
      </c>
      <c r="X32" s="8">
        <f>SUM(X13:X19,X21:X30)</f>
        <v>0</v>
      </c>
      <c r="Y32" s="8">
        <f>SUM(Y13:Y19,Y21:Y30)</f>
        <v>756</v>
      </c>
      <c r="Z32" s="8">
        <f>SUM(Z13:Z19,Z21:Z30)</f>
        <v>0</v>
      </c>
      <c r="AA32" s="8">
        <f>SUM(AA13:AA19,AA21:AA30)</f>
        <v>0</v>
      </c>
    </row>
    <row r="33" spans="1:14" ht="12.75">
      <c r="A33" s="7" t="s">
        <v>223</v>
      </c>
      <c r="B33" s="7"/>
      <c r="H33" s="8"/>
      <c r="I33" s="7"/>
      <c r="M33" s="8"/>
      <c r="N33" s="7"/>
    </row>
    <row r="34" ht="12" customHeight="1"/>
    <row r="35" ht="0.75" customHeight="1"/>
    <row r="36" ht="12.75" hidden="1"/>
    <row r="37" ht="12.75" hidden="1"/>
    <row r="38" ht="12.75" hidden="1"/>
    <row r="39" ht="14.25" customHeight="1"/>
    <row r="40" ht="12.75">
      <c r="A40" s="2" t="s">
        <v>201</v>
      </c>
    </row>
    <row r="41" spans="1:2" ht="12.75">
      <c r="A41" t="s">
        <v>204</v>
      </c>
      <c r="B41" s="21"/>
    </row>
    <row r="43" spans="13:14" ht="15.75">
      <c r="M43" s="42"/>
      <c r="N43" s="42"/>
    </row>
    <row r="44" spans="13:14" ht="15.75">
      <c r="M44" s="42"/>
      <c r="N44" s="42"/>
    </row>
    <row r="45" spans="13:14" ht="15.75">
      <c r="M45" s="40"/>
      <c r="N45" s="40"/>
    </row>
    <row r="47" spans="1:12" ht="12.75" customHeight="1">
      <c r="A47" s="38" t="s">
        <v>213</v>
      </c>
      <c r="B47" s="39"/>
      <c r="C47" s="40"/>
      <c r="D47" s="42"/>
      <c r="E47" s="42"/>
      <c r="F47" s="42"/>
      <c r="G47" s="43"/>
      <c r="I47" s="40"/>
      <c r="J47" s="44" t="s">
        <v>214</v>
      </c>
      <c r="K47" s="40"/>
      <c r="L47" s="42"/>
    </row>
    <row r="48" spans="1:12" ht="12.75" customHeight="1">
      <c r="A48" s="40"/>
      <c r="B48" s="39"/>
      <c r="C48" s="40"/>
      <c r="D48" s="42"/>
      <c r="E48" s="42"/>
      <c r="F48" s="42"/>
      <c r="G48" s="45"/>
      <c r="H48" s="40"/>
      <c r="I48" s="40"/>
      <c r="J48" s="40"/>
      <c r="K48" s="42"/>
      <c r="L48" s="42"/>
    </row>
    <row r="49" spans="1:12" ht="15.75">
      <c r="A49" s="40" t="s">
        <v>215</v>
      </c>
      <c r="B49" s="39"/>
      <c r="C49" s="40"/>
      <c r="D49" s="40"/>
      <c r="F49" s="40"/>
      <c r="G49" s="40" t="s">
        <v>216</v>
      </c>
      <c r="H49" s="40"/>
      <c r="I49" s="40"/>
      <c r="J49" s="40"/>
      <c r="K49" s="40"/>
      <c r="L49" s="40"/>
    </row>
  </sheetData>
  <mergeCells count="1">
    <mergeCell ref="C10:H10"/>
  </mergeCells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D10" sqref="D10:H10"/>
    </sheetView>
  </sheetViews>
  <sheetFormatPr defaultColWidth="9.140625" defaultRowHeight="12.75"/>
  <cols>
    <col min="1" max="1" width="25.7109375" style="0" customWidth="1"/>
    <col min="2" max="2" width="8.00390625" style="0" customWidth="1"/>
    <col min="3" max="3" width="5.00390625" style="0" hidden="1" customWidth="1"/>
    <col min="4" max="4" width="3.8515625" style="0" customWidth="1"/>
    <col min="5" max="5" width="3.28125" style="0" customWidth="1"/>
    <col min="6" max="7" width="3.57421875" style="0" customWidth="1"/>
    <col min="8" max="10" width="3.8515625" style="0" customWidth="1"/>
    <col min="11" max="11" width="3.28125" style="0" customWidth="1"/>
    <col min="12" max="12" width="3.140625" style="0" customWidth="1"/>
    <col min="13" max="13" width="5.140625" style="0" customWidth="1"/>
    <col min="14" max="14" width="4.28125" style="0" customWidth="1"/>
    <col min="15" max="15" width="0" style="1" hidden="1" customWidth="1"/>
    <col min="16" max="16" width="4.8515625" style="1" customWidth="1"/>
    <col min="17" max="17" width="3.8515625" style="0" customWidth="1"/>
    <col min="18" max="18" width="6.421875" style="0" hidden="1" customWidth="1"/>
    <col min="19" max="19" width="6.00390625" style="0" hidden="1" customWidth="1"/>
    <col min="20" max="20" width="5.57421875" style="0" hidden="1" customWidth="1"/>
    <col min="21" max="21" width="6.140625" style="0" hidden="1" customWidth="1"/>
    <col min="22" max="22" width="4.421875" style="0" hidden="1" customWidth="1"/>
    <col min="23" max="23" width="4.8515625" style="0" hidden="1" customWidth="1"/>
    <col min="24" max="24" width="5.421875" style="0" hidden="1" customWidth="1"/>
    <col min="25" max="25" width="5.8515625" style="0" hidden="1" customWidth="1"/>
    <col min="26" max="26" width="5.7109375" style="0" hidden="1" customWidth="1"/>
    <col min="27" max="27" width="5.421875" style="0" hidden="1" customWidth="1"/>
  </cols>
  <sheetData>
    <row r="1" spans="1:12" ht="15.75">
      <c r="A1" s="38" t="s">
        <v>205</v>
      </c>
      <c r="B1" s="39"/>
      <c r="C1" s="40"/>
      <c r="D1" s="40"/>
      <c r="E1" s="40"/>
      <c r="F1" s="38"/>
      <c r="G1" s="40"/>
      <c r="H1" s="40"/>
      <c r="I1" s="40"/>
      <c r="J1" s="38"/>
      <c r="K1" s="38"/>
      <c r="L1" s="38"/>
    </row>
    <row r="2" spans="1:12" ht="15.75">
      <c r="A2" s="38" t="s">
        <v>207</v>
      </c>
      <c r="B2" s="39"/>
      <c r="C2" s="40"/>
      <c r="D2" s="40"/>
      <c r="E2" s="40"/>
      <c r="G2" s="40"/>
      <c r="H2" s="40"/>
      <c r="I2" s="38" t="s">
        <v>206</v>
      </c>
      <c r="J2" s="40"/>
      <c r="K2" s="40"/>
      <c r="L2" s="40"/>
    </row>
    <row r="3" spans="1:12" ht="15.75">
      <c r="A3" s="40" t="s">
        <v>217</v>
      </c>
      <c r="B3" s="39"/>
      <c r="C3" s="40"/>
      <c r="D3" s="41"/>
      <c r="F3" s="40"/>
      <c r="G3" s="40" t="s">
        <v>209</v>
      </c>
      <c r="I3" s="40"/>
      <c r="J3" s="40"/>
      <c r="K3" s="40"/>
      <c r="L3" s="40"/>
    </row>
    <row r="4" spans="1:21" ht="15.75">
      <c r="A4" s="40" t="s">
        <v>210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R4" s="2"/>
      <c r="S4" s="2"/>
      <c r="T4" s="2"/>
      <c r="U4" s="2"/>
    </row>
    <row r="5" spans="1:12" ht="15.75">
      <c r="A5" s="40" t="s">
        <v>211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27" ht="15.75">
      <c r="A6" s="40" t="s">
        <v>212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R6" s="9" t="s">
        <v>27</v>
      </c>
      <c r="S6" s="9" t="s">
        <v>26</v>
      </c>
      <c r="T6" s="9" t="s">
        <v>28</v>
      </c>
      <c r="U6" s="9" t="s">
        <v>29</v>
      </c>
      <c r="V6" s="9" t="s">
        <v>67</v>
      </c>
      <c r="W6" s="9" t="s">
        <v>65</v>
      </c>
      <c r="X6" s="9" t="s">
        <v>69</v>
      </c>
      <c r="Y6" s="15" t="s">
        <v>75</v>
      </c>
      <c r="Z6" s="15" t="s">
        <v>72</v>
      </c>
      <c r="AA6" s="15" t="s">
        <v>76</v>
      </c>
    </row>
    <row r="7" spans="18:27" ht="14.25" customHeight="1">
      <c r="R7" s="7">
        <f>IF($Q12="f",($D12+$E12+$F12+$G12)*14+($I12+$J12+$K12+$L12)*14,0)</f>
        <v>0</v>
      </c>
      <c r="S7" s="7">
        <f>IF($Q12="d",($D12+$E12+$F12+$G12)*14+($I12+$J12+$K12+$L12)*14,0)</f>
        <v>84</v>
      </c>
      <c r="T7" s="7">
        <f>IF($Q12="s",($D12+$E12+$F12+$G12)*14+($I12+$J12+$K12+$L12)*14,0)</f>
        <v>0</v>
      </c>
      <c r="U7" s="7">
        <f>IF($Q12="c",($D12+$E12+$F12+$G12)*14+($I12+$J12+$K12+$L12)*14,0)</f>
        <v>0</v>
      </c>
      <c r="V7" s="6" t="s">
        <v>68</v>
      </c>
      <c r="W7" s="7">
        <f>IF(V7="o",SUM(R7,S7,T7,U7,),0)</f>
        <v>0</v>
      </c>
      <c r="X7" s="7">
        <f>IF(V7="f",SUM(D12,E12,F12,G12,I12,J12,K12,L12)*14,0)</f>
        <v>0</v>
      </c>
      <c r="Y7" s="7">
        <f>IF(EXACT($O12,Y$6),($D12+$E12+$F12+$G12)*14+($I12+$J12+$K12+$L12)*14,0)</f>
        <v>84</v>
      </c>
      <c r="Z7" s="7">
        <f>IF(EXACT($O12,Z$6),($D12+$E12+$F12+$G12)*14+($I12+$J12+$K12+$L12)*14,0)</f>
        <v>0</v>
      </c>
      <c r="AA7" s="7">
        <f>IF(EXACT($O12,AA$6),($D12+$E12+$F12+$G12)*14+($I12+$J12+$K12+$L12)*14,0)</f>
        <v>0</v>
      </c>
    </row>
    <row r="8" spans="1:27" ht="12.75">
      <c r="A8" s="2"/>
      <c r="B8" s="2"/>
      <c r="C8" s="2"/>
      <c r="D8" s="2"/>
      <c r="E8" s="2"/>
      <c r="F8" s="2" t="s">
        <v>97</v>
      </c>
      <c r="G8" s="2"/>
      <c r="H8" s="2"/>
      <c r="I8" s="2"/>
      <c r="J8" s="2"/>
      <c r="K8" s="2"/>
      <c r="L8" s="2"/>
      <c r="M8" s="2"/>
      <c r="N8" s="2"/>
      <c r="O8" s="3"/>
      <c r="P8" s="3"/>
      <c r="Q8" s="4"/>
      <c r="R8" s="7">
        <f>IF($Q13="f",($D13+$E13+$F13+$G13)*14+($I13+$J13+$K13+$L13)*14,0)</f>
        <v>0</v>
      </c>
      <c r="S8" s="7">
        <f>IF($Q13="d",($D13+$E13+$F13+$G13)*14+($I13+$J13+$K13+$L13)*14,0)</f>
        <v>0</v>
      </c>
      <c r="T8" s="7">
        <f>IF($Q13="s",($D13+$E13+$F13+$G13)*14+($I13+$J13+$K13+$L13)*14,0)</f>
        <v>42</v>
      </c>
      <c r="U8" s="7">
        <f>IF($Q13="c",($D13+$E13+$F13+$G13)*14+($I13+$J13+$K13+$L13)*14,0)</f>
        <v>0</v>
      </c>
      <c r="V8" s="6" t="s">
        <v>68</v>
      </c>
      <c r="W8" s="7">
        <f aca="true" t="shared" si="0" ref="W8:W29">IF(V8="o",SUM(R8,S8,T8,U8,),0)</f>
        <v>0</v>
      </c>
      <c r="X8" s="7">
        <f>IF(V8="f",SUM(D13,E13,F13,G13,I13,J13,K13,L13)*14,0)</f>
        <v>0</v>
      </c>
      <c r="Y8" s="7">
        <f>IF(EXACT($O13,Y$6),($D13+$E13+$F13+$G13)*14+($I13+$J13+$K13+$L13)*14,0)</f>
        <v>42</v>
      </c>
      <c r="Z8" s="7">
        <f>IF(EXACT($O13,Z$6),($D13+$E13+$F13+$G13)*14+($I13+$J13+$K13+$L13)*14,0)</f>
        <v>0</v>
      </c>
      <c r="AA8" s="7">
        <f>IF(EXACT($O13,AA$6),($D13+$E13+$F13+$G13)*14+($I13+$J13+$K13+$L13)*14,0)</f>
        <v>0</v>
      </c>
    </row>
    <row r="9" spans="1:27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4"/>
      <c r="R9" s="7"/>
      <c r="S9" s="7"/>
      <c r="T9" s="7"/>
      <c r="U9" s="7"/>
      <c r="V9" s="6"/>
      <c r="W9" s="7"/>
      <c r="X9" s="7"/>
      <c r="Y9" s="7"/>
      <c r="Z9" s="7"/>
      <c r="AA9" s="7"/>
    </row>
    <row r="10" spans="4:27" ht="14.25" customHeight="1">
      <c r="D10" s="95" t="s">
        <v>227</v>
      </c>
      <c r="E10" s="95"/>
      <c r="F10" s="95"/>
      <c r="G10" s="95"/>
      <c r="H10" s="95"/>
      <c r="I10" s="96" t="s">
        <v>228</v>
      </c>
      <c r="J10" s="96"/>
      <c r="K10" s="96"/>
      <c r="L10" s="96"/>
      <c r="M10" s="96"/>
      <c r="N10" s="96"/>
      <c r="Q10" s="6"/>
      <c r="R10" s="7">
        <f aca="true" t="shared" si="1" ref="R10:R29">IF($Q14="f",($D14+$E14+$F14+$G14)*14+($I14+$J14+$K14+$L14)*14,0)</f>
        <v>0</v>
      </c>
      <c r="S10" s="7">
        <f aca="true" t="shared" si="2" ref="S10:S29">IF($Q14="d",($D14+$E14+$F14+$G14)*14+($I14+$J14+$K14+$L14)*14,0)</f>
        <v>0</v>
      </c>
      <c r="T10" s="7">
        <f aca="true" t="shared" si="3" ref="T10:T29">IF($Q14="s",($D14+$E14+$F14+$G14)*14+($I14+$J14+$K14+$L14)*14,0)</f>
        <v>0</v>
      </c>
      <c r="U10" s="7">
        <f aca="true" t="shared" si="4" ref="U10:U29">IF($Q14="c",($D14+$E14+$F14+$G14)*14+($I14+$J14+$K14+$L14)*14,0)</f>
        <v>14</v>
      </c>
      <c r="V10" s="6" t="s">
        <v>68</v>
      </c>
      <c r="W10" s="7">
        <f t="shared" si="0"/>
        <v>0</v>
      </c>
      <c r="X10" s="7">
        <f aca="true" t="shared" si="5" ref="X10:X23">IF(V10="f",SUM(D14,E14,F14,G14,I14,J14,K14,L14)*14,0)</f>
        <v>0</v>
      </c>
      <c r="Y10" s="7">
        <f aca="true" t="shared" si="6" ref="Y10:AA23">IF(EXACT($O14,Y$6),($D14+$E14+$F14+$G14)*14+($I14+$J14+$K14+$L14)*14,0)</f>
        <v>14</v>
      </c>
      <c r="Z10" s="7">
        <f t="shared" si="6"/>
        <v>0</v>
      </c>
      <c r="AA10" s="7">
        <f t="shared" si="6"/>
        <v>0</v>
      </c>
    </row>
    <row r="11" spans="1:27" ht="18" customHeight="1">
      <c r="A11" s="4" t="s">
        <v>0</v>
      </c>
      <c r="B11" s="15" t="s">
        <v>113</v>
      </c>
      <c r="C11" s="84" t="s">
        <v>219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5"/>
      <c r="P11" s="55" t="s">
        <v>226</v>
      </c>
      <c r="Q11" s="4" t="s">
        <v>24</v>
      </c>
      <c r="R11" s="7">
        <f t="shared" si="1"/>
        <v>0</v>
      </c>
      <c r="S11" s="7">
        <f t="shared" si="2"/>
        <v>56</v>
      </c>
      <c r="T11" s="7">
        <f t="shared" si="3"/>
        <v>0</v>
      </c>
      <c r="U11" s="7">
        <f t="shared" si="4"/>
        <v>0</v>
      </c>
      <c r="V11" s="6" t="s">
        <v>68</v>
      </c>
      <c r="W11" s="7">
        <f t="shared" si="0"/>
        <v>0</v>
      </c>
      <c r="X11" s="7">
        <f t="shared" si="5"/>
        <v>0</v>
      </c>
      <c r="Y11" s="7">
        <f t="shared" si="6"/>
        <v>56</v>
      </c>
      <c r="Z11" s="7">
        <f t="shared" si="6"/>
        <v>0</v>
      </c>
      <c r="AA11" s="7">
        <f t="shared" si="6"/>
        <v>0</v>
      </c>
    </row>
    <row r="12" spans="1:27" ht="17.25" customHeight="1">
      <c r="A12" s="56" t="s">
        <v>38</v>
      </c>
      <c r="B12" s="56" t="s">
        <v>132</v>
      </c>
      <c r="C12" s="66">
        <v>3</v>
      </c>
      <c r="D12" s="17">
        <v>3</v>
      </c>
      <c r="E12" s="17">
        <v>2</v>
      </c>
      <c r="F12" s="17">
        <v>1</v>
      </c>
      <c r="G12" s="17"/>
      <c r="H12" s="17">
        <v>7</v>
      </c>
      <c r="I12" s="17"/>
      <c r="J12" s="17"/>
      <c r="K12" s="17"/>
      <c r="L12" s="17"/>
      <c r="M12" s="17"/>
      <c r="N12" s="14" t="s">
        <v>36</v>
      </c>
      <c r="O12" s="58" t="s">
        <v>75</v>
      </c>
      <c r="P12" s="78">
        <v>4</v>
      </c>
      <c r="Q12" s="71" t="s">
        <v>30</v>
      </c>
      <c r="R12" s="7">
        <f t="shared" si="1"/>
        <v>42</v>
      </c>
      <c r="S12" s="7">
        <f t="shared" si="2"/>
        <v>0</v>
      </c>
      <c r="T12" s="7">
        <f t="shared" si="3"/>
        <v>0</v>
      </c>
      <c r="U12" s="7">
        <f t="shared" si="4"/>
        <v>0</v>
      </c>
      <c r="V12" s="6" t="s">
        <v>68</v>
      </c>
      <c r="W12" s="7">
        <f t="shared" si="0"/>
        <v>0</v>
      </c>
      <c r="X12" s="7">
        <f t="shared" si="5"/>
        <v>0</v>
      </c>
      <c r="Y12" s="7">
        <f t="shared" si="6"/>
        <v>42</v>
      </c>
      <c r="Z12" s="7">
        <f t="shared" si="6"/>
        <v>0</v>
      </c>
      <c r="AA12" s="7">
        <f t="shared" si="6"/>
        <v>0</v>
      </c>
    </row>
    <row r="13" spans="1:27" ht="16.5" customHeight="1">
      <c r="A13" s="56" t="s">
        <v>86</v>
      </c>
      <c r="B13" s="56" t="s">
        <v>133</v>
      </c>
      <c r="C13" s="66">
        <v>3</v>
      </c>
      <c r="D13" s="17">
        <v>2</v>
      </c>
      <c r="E13" s="17">
        <v>1</v>
      </c>
      <c r="F13" s="17"/>
      <c r="G13" s="17"/>
      <c r="H13" s="17">
        <v>3</v>
      </c>
      <c r="I13" s="17"/>
      <c r="J13" s="17"/>
      <c r="K13" s="17"/>
      <c r="L13" s="17"/>
      <c r="M13" s="17"/>
      <c r="N13" s="14" t="s">
        <v>33</v>
      </c>
      <c r="O13" s="58" t="s">
        <v>75</v>
      </c>
      <c r="P13" s="78">
        <v>2</v>
      </c>
      <c r="Q13" s="59" t="s">
        <v>32</v>
      </c>
      <c r="R13" s="7">
        <f t="shared" si="1"/>
        <v>56</v>
      </c>
      <c r="S13" s="7">
        <f t="shared" si="2"/>
        <v>0</v>
      </c>
      <c r="T13" s="7">
        <f t="shared" si="3"/>
        <v>0</v>
      </c>
      <c r="U13" s="7">
        <f t="shared" si="4"/>
        <v>0</v>
      </c>
      <c r="V13" s="6" t="s">
        <v>68</v>
      </c>
      <c r="W13" s="7">
        <f t="shared" si="0"/>
        <v>0</v>
      </c>
      <c r="X13" s="7">
        <f t="shared" si="5"/>
        <v>0</v>
      </c>
      <c r="Y13" s="7">
        <f t="shared" si="6"/>
        <v>56</v>
      </c>
      <c r="Z13" s="7">
        <f t="shared" si="6"/>
        <v>0</v>
      </c>
      <c r="AA13" s="7">
        <f t="shared" si="6"/>
        <v>0</v>
      </c>
    </row>
    <row r="14" spans="1:27" s="20" customFormat="1" ht="12.75">
      <c r="A14" s="56" t="s">
        <v>34</v>
      </c>
      <c r="B14" s="56" t="s">
        <v>134</v>
      </c>
      <c r="C14" s="66">
        <v>3</v>
      </c>
      <c r="D14" s="17"/>
      <c r="E14" s="17">
        <v>1</v>
      </c>
      <c r="F14" s="17"/>
      <c r="G14" s="17"/>
      <c r="H14" s="17"/>
      <c r="I14" s="17"/>
      <c r="J14" s="17"/>
      <c r="K14" s="17"/>
      <c r="L14" s="17"/>
      <c r="M14" s="17"/>
      <c r="N14" s="14"/>
      <c r="O14" s="58" t="s">
        <v>75</v>
      </c>
      <c r="P14" s="78">
        <v>2</v>
      </c>
      <c r="Q14" s="59" t="s">
        <v>31</v>
      </c>
      <c r="R14" s="19">
        <f t="shared" si="1"/>
        <v>0</v>
      </c>
      <c r="S14" s="19">
        <f t="shared" si="2"/>
        <v>56</v>
      </c>
      <c r="T14" s="19">
        <f t="shared" si="3"/>
        <v>0</v>
      </c>
      <c r="U14" s="19">
        <f t="shared" si="4"/>
        <v>0</v>
      </c>
      <c r="V14" s="18" t="s">
        <v>68</v>
      </c>
      <c r="W14" s="19">
        <f t="shared" si="0"/>
        <v>0</v>
      </c>
      <c r="X14" s="7">
        <f t="shared" si="5"/>
        <v>0</v>
      </c>
      <c r="Y14" s="19">
        <f t="shared" si="6"/>
        <v>0</v>
      </c>
      <c r="Z14" s="19">
        <f t="shared" si="6"/>
        <v>56</v>
      </c>
      <c r="AA14" s="19">
        <f t="shared" si="6"/>
        <v>0</v>
      </c>
    </row>
    <row r="15" spans="1:27" ht="25.5">
      <c r="A15" s="56" t="s">
        <v>83</v>
      </c>
      <c r="B15" s="56" t="s">
        <v>135</v>
      </c>
      <c r="C15" s="66">
        <v>3</v>
      </c>
      <c r="D15" s="17">
        <v>2</v>
      </c>
      <c r="E15" s="17"/>
      <c r="F15" s="17">
        <v>2</v>
      </c>
      <c r="G15" s="17"/>
      <c r="H15" s="17">
        <v>4</v>
      </c>
      <c r="I15" s="17"/>
      <c r="J15" s="17"/>
      <c r="K15" s="17"/>
      <c r="L15" s="17"/>
      <c r="M15" s="17"/>
      <c r="N15" s="22" t="s">
        <v>36</v>
      </c>
      <c r="O15" s="58" t="s">
        <v>75</v>
      </c>
      <c r="P15" s="78">
        <v>3</v>
      </c>
      <c r="Q15" s="59" t="s">
        <v>30</v>
      </c>
      <c r="R15" s="7">
        <f t="shared" si="1"/>
        <v>0</v>
      </c>
      <c r="S15" s="7">
        <f t="shared" si="2"/>
        <v>0</v>
      </c>
      <c r="T15" s="7">
        <f t="shared" si="3"/>
        <v>56</v>
      </c>
      <c r="U15" s="7">
        <f t="shared" si="4"/>
        <v>0</v>
      </c>
      <c r="V15" s="6" t="s">
        <v>68</v>
      </c>
      <c r="W15" s="7">
        <f t="shared" si="0"/>
        <v>0</v>
      </c>
      <c r="X15" s="7">
        <f t="shared" si="5"/>
        <v>0</v>
      </c>
      <c r="Y15" s="7">
        <f t="shared" si="6"/>
        <v>56</v>
      </c>
      <c r="Z15" s="7">
        <f t="shared" si="6"/>
        <v>0</v>
      </c>
      <c r="AA15" s="7">
        <f t="shared" si="6"/>
        <v>0</v>
      </c>
    </row>
    <row r="16" spans="1:27" ht="12.75">
      <c r="A16" s="56" t="s">
        <v>35</v>
      </c>
      <c r="B16" s="56" t="s">
        <v>136</v>
      </c>
      <c r="C16" s="66">
        <v>3</v>
      </c>
      <c r="D16" s="17">
        <v>2</v>
      </c>
      <c r="E16" s="17">
        <v>1</v>
      </c>
      <c r="F16" s="17"/>
      <c r="G16" s="17"/>
      <c r="H16" s="17">
        <v>4</v>
      </c>
      <c r="I16" s="17"/>
      <c r="J16" s="17"/>
      <c r="K16" s="17"/>
      <c r="L16" s="17"/>
      <c r="M16" s="17"/>
      <c r="N16" s="14" t="s">
        <v>36</v>
      </c>
      <c r="O16" s="58" t="s">
        <v>75</v>
      </c>
      <c r="P16" s="78">
        <v>3</v>
      </c>
      <c r="Q16" s="59" t="s">
        <v>25</v>
      </c>
      <c r="R16" s="7">
        <f t="shared" si="1"/>
        <v>0</v>
      </c>
      <c r="S16" s="7">
        <f t="shared" si="2"/>
        <v>42</v>
      </c>
      <c r="T16" s="7">
        <f t="shared" si="3"/>
        <v>0</v>
      </c>
      <c r="U16" s="7">
        <f t="shared" si="4"/>
        <v>0</v>
      </c>
      <c r="V16" s="6" t="s">
        <v>68</v>
      </c>
      <c r="W16" s="7">
        <f t="shared" si="0"/>
        <v>0</v>
      </c>
      <c r="X16" s="7">
        <f t="shared" si="5"/>
        <v>0</v>
      </c>
      <c r="Y16" s="7">
        <f t="shared" si="6"/>
        <v>42</v>
      </c>
      <c r="Z16" s="7">
        <f t="shared" si="6"/>
        <v>0</v>
      </c>
      <c r="AA16" s="7">
        <f t="shared" si="6"/>
        <v>0</v>
      </c>
    </row>
    <row r="17" spans="1:27" ht="17.25" customHeight="1">
      <c r="A17" s="56" t="s">
        <v>37</v>
      </c>
      <c r="B17" s="56" t="s">
        <v>137</v>
      </c>
      <c r="C17" s="66">
        <v>3</v>
      </c>
      <c r="D17" s="17">
        <v>2</v>
      </c>
      <c r="E17" s="17"/>
      <c r="F17" s="17">
        <v>2</v>
      </c>
      <c r="G17" s="17"/>
      <c r="H17" s="17">
        <v>4</v>
      </c>
      <c r="I17" s="17"/>
      <c r="J17" s="17"/>
      <c r="K17" s="17"/>
      <c r="L17" s="17"/>
      <c r="M17" s="17"/>
      <c r="N17" s="14" t="s">
        <v>36</v>
      </c>
      <c r="O17" s="58" t="s">
        <v>75</v>
      </c>
      <c r="P17" s="78">
        <v>3</v>
      </c>
      <c r="Q17" s="59" t="s">
        <v>25</v>
      </c>
      <c r="R17" s="7">
        <f t="shared" si="1"/>
        <v>0</v>
      </c>
      <c r="S17" s="7">
        <f t="shared" si="2"/>
        <v>0</v>
      </c>
      <c r="T17" s="7">
        <f t="shared" si="3"/>
        <v>0</v>
      </c>
      <c r="U17" s="7">
        <f t="shared" si="4"/>
        <v>28</v>
      </c>
      <c r="V17" s="6" t="s">
        <v>68</v>
      </c>
      <c r="W17" s="7">
        <f t="shared" si="0"/>
        <v>0</v>
      </c>
      <c r="X17" s="7">
        <f t="shared" si="5"/>
        <v>0</v>
      </c>
      <c r="Y17" s="7">
        <f t="shared" si="6"/>
        <v>28</v>
      </c>
      <c r="Z17" s="7">
        <f t="shared" si="6"/>
        <v>0</v>
      </c>
      <c r="AA17" s="7">
        <f t="shared" si="6"/>
        <v>0</v>
      </c>
    </row>
    <row r="18" spans="1:27" ht="38.25">
      <c r="A18" s="60" t="s">
        <v>84</v>
      </c>
      <c r="B18" s="56" t="s">
        <v>138</v>
      </c>
      <c r="C18" s="61">
        <v>3</v>
      </c>
      <c r="D18" s="72">
        <v>2</v>
      </c>
      <c r="E18" s="72"/>
      <c r="F18" s="72">
        <v>1</v>
      </c>
      <c r="G18" s="72">
        <v>1</v>
      </c>
      <c r="H18" s="72">
        <v>4</v>
      </c>
      <c r="I18" s="72"/>
      <c r="J18" s="72"/>
      <c r="K18" s="72"/>
      <c r="L18" s="72"/>
      <c r="M18" s="72"/>
      <c r="N18" s="61" t="s">
        <v>33</v>
      </c>
      <c r="O18" s="62" t="s">
        <v>72</v>
      </c>
      <c r="P18" s="79">
        <v>3</v>
      </c>
      <c r="Q18" s="63" t="s">
        <v>30</v>
      </c>
      <c r="R18" s="7">
        <f t="shared" si="1"/>
        <v>0</v>
      </c>
      <c r="S18" s="7">
        <f t="shared" si="2"/>
        <v>42</v>
      </c>
      <c r="T18" s="7">
        <f t="shared" si="3"/>
        <v>0</v>
      </c>
      <c r="U18" s="7">
        <f t="shared" si="4"/>
        <v>0</v>
      </c>
      <c r="V18" s="6" t="s">
        <v>68</v>
      </c>
      <c r="W18" s="7">
        <f t="shared" si="0"/>
        <v>0</v>
      </c>
      <c r="X18" s="7">
        <f t="shared" si="5"/>
        <v>0</v>
      </c>
      <c r="Y18" s="7">
        <f t="shared" si="6"/>
        <v>42</v>
      </c>
      <c r="Z18" s="7">
        <f t="shared" si="6"/>
        <v>0</v>
      </c>
      <c r="AA18" s="7">
        <f t="shared" si="6"/>
        <v>0</v>
      </c>
    </row>
    <row r="19" spans="1:27" ht="25.5">
      <c r="A19" s="56" t="s">
        <v>92</v>
      </c>
      <c r="B19" s="56" t="s">
        <v>139</v>
      </c>
      <c r="C19" s="66">
        <v>3</v>
      </c>
      <c r="D19" s="17">
        <v>2</v>
      </c>
      <c r="E19" s="17"/>
      <c r="F19" s="17">
        <v>2</v>
      </c>
      <c r="G19" s="17"/>
      <c r="H19" s="17">
        <v>4</v>
      </c>
      <c r="I19" s="17"/>
      <c r="J19" s="17"/>
      <c r="K19" s="17"/>
      <c r="L19" s="17"/>
      <c r="M19" s="17"/>
      <c r="N19" s="14" t="s">
        <v>33</v>
      </c>
      <c r="O19" s="58" t="s">
        <v>75</v>
      </c>
      <c r="P19" s="78">
        <v>2</v>
      </c>
      <c r="Q19" s="59" t="s">
        <v>32</v>
      </c>
      <c r="R19" s="7">
        <f t="shared" si="1"/>
        <v>0</v>
      </c>
      <c r="S19" s="7">
        <f t="shared" si="2"/>
        <v>70</v>
      </c>
      <c r="T19" s="7">
        <f t="shared" si="3"/>
        <v>0</v>
      </c>
      <c r="U19" s="7">
        <f t="shared" si="4"/>
        <v>0</v>
      </c>
      <c r="V19" s="6" t="s">
        <v>68</v>
      </c>
      <c r="W19" s="7">
        <f t="shared" si="0"/>
        <v>0</v>
      </c>
      <c r="X19" s="7">
        <f t="shared" si="5"/>
        <v>0</v>
      </c>
      <c r="Y19" s="7">
        <f t="shared" si="6"/>
        <v>70</v>
      </c>
      <c r="Z19" s="7">
        <f t="shared" si="6"/>
        <v>0</v>
      </c>
      <c r="AA19" s="7">
        <f t="shared" si="6"/>
        <v>0</v>
      </c>
    </row>
    <row r="20" spans="1:27" ht="25.5">
      <c r="A20" s="56" t="s">
        <v>85</v>
      </c>
      <c r="B20" s="56" t="s">
        <v>140</v>
      </c>
      <c r="C20" s="66">
        <v>4</v>
      </c>
      <c r="D20" s="17"/>
      <c r="E20" s="17"/>
      <c r="F20" s="17"/>
      <c r="G20" s="17"/>
      <c r="H20" s="17"/>
      <c r="I20" s="17">
        <v>2</v>
      </c>
      <c r="J20" s="17"/>
      <c r="K20" s="17">
        <v>1</v>
      </c>
      <c r="L20" s="17"/>
      <c r="M20" s="17">
        <v>3</v>
      </c>
      <c r="N20" s="14" t="s">
        <v>39</v>
      </c>
      <c r="O20" s="58" t="s">
        <v>75</v>
      </c>
      <c r="P20" s="78">
        <v>3</v>
      </c>
      <c r="Q20" s="59" t="s">
        <v>30</v>
      </c>
      <c r="R20" s="7">
        <f t="shared" si="1"/>
        <v>0</v>
      </c>
      <c r="S20" s="7">
        <f>IF($Q24="d",($D24+$E24+$F24+$G24)*14+($I24+$J24+$K24+$L24)*14,0)</f>
        <v>0</v>
      </c>
      <c r="T20" s="7">
        <f t="shared" si="3"/>
        <v>56</v>
      </c>
      <c r="U20" s="7">
        <f t="shared" si="4"/>
        <v>0</v>
      </c>
      <c r="V20" s="6" t="s">
        <v>66</v>
      </c>
      <c r="W20" s="7">
        <f>IF(V20="o",SUM(R20,S20,T20,U20,),0)</f>
        <v>56</v>
      </c>
      <c r="X20" s="7">
        <f t="shared" si="5"/>
        <v>0</v>
      </c>
      <c r="Y20" s="7">
        <f t="shared" si="6"/>
        <v>56</v>
      </c>
      <c r="Z20" s="7">
        <f t="shared" si="6"/>
        <v>0</v>
      </c>
      <c r="AA20" s="7">
        <f t="shared" si="6"/>
        <v>0</v>
      </c>
    </row>
    <row r="21" spans="1:27" ht="12.75">
      <c r="A21" s="56" t="s">
        <v>40</v>
      </c>
      <c r="B21" s="56" t="s">
        <v>141</v>
      </c>
      <c r="C21" s="66">
        <v>4</v>
      </c>
      <c r="D21" s="17"/>
      <c r="E21" s="17"/>
      <c r="F21" s="17"/>
      <c r="G21" s="17"/>
      <c r="H21" s="17"/>
      <c r="I21" s="17"/>
      <c r="J21" s="17">
        <v>2</v>
      </c>
      <c r="K21" s="17"/>
      <c r="L21" s="17"/>
      <c r="M21" s="17">
        <v>2</v>
      </c>
      <c r="N21" s="14" t="s">
        <v>41</v>
      </c>
      <c r="O21" s="58" t="s">
        <v>75</v>
      </c>
      <c r="P21" s="78">
        <v>2</v>
      </c>
      <c r="Q21" s="59" t="s">
        <v>31</v>
      </c>
      <c r="R21" s="7">
        <f t="shared" si="1"/>
        <v>0</v>
      </c>
      <c r="S21" s="7">
        <f>IF($Q25="d",($D25+$E25+$F25+$G25)*14+($I25+$J25+$K25+$L25)*14,0)</f>
        <v>0</v>
      </c>
      <c r="T21" s="7">
        <f t="shared" si="3"/>
        <v>56</v>
      </c>
      <c r="U21" s="7">
        <f t="shared" si="4"/>
        <v>0</v>
      </c>
      <c r="V21" s="35" t="s">
        <v>112</v>
      </c>
      <c r="W21" s="7">
        <f>IF(V21="o",SUM(R21,S21,T21,U21,),0)</f>
        <v>0</v>
      </c>
      <c r="X21" s="7">
        <f t="shared" si="5"/>
        <v>0</v>
      </c>
      <c r="Y21" s="7">
        <f t="shared" si="6"/>
        <v>56</v>
      </c>
      <c r="Z21" s="7">
        <f t="shared" si="6"/>
        <v>0</v>
      </c>
      <c r="AA21" s="7">
        <f t="shared" si="6"/>
        <v>0</v>
      </c>
    </row>
    <row r="22" spans="1:27" ht="12.75">
      <c r="A22" s="56" t="s">
        <v>42</v>
      </c>
      <c r="B22" s="56" t="s">
        <v>142</v>
      </c>
      <c r="C22" s="66">
        <v>4</v>
      </c>
      <c r="D22" s="17"/>
      <c r="E22" s="17"/>
      <c r="F22" s="17"/>
      <c r="G22" s="17"/>
      <c r="H22" s="17"/>
      <c r="I22" s="17">
        <v>2</v>
      </c>
      <c r="J22" s="17">
        <v>1</v>
      </c>
      <c r="K22" s="17"/>
      <c r="L22" s="17"/>
      <c r="M22" s="17">
        <v>3</v>
      </c>
      <c r="N22" s="14" t="s">
        <v>39</v>
      </c>
      <c r="O22" s="58" t="s">
        <v>75</v>
      </c>
      <c r="P22" s="78">
        <v>3</v>
      </c>
      <c r="Q22" s="59" t="s">
        <v>30</v>
      </c>
      <c r="R22" s="7">
        <f t="shared" si="1"/>
        <v>0</v>
      </c>
      <c r="S22" s="7">
        <f t="shared" si="2"/>
        <v>98</v>
      </c>
      <c r="T22" s="7">
        <f t="shared" si="3"/>
        <v>0</v>
      </c>
      <c r="U22" s="7">
        <f t="shared" si="4"/>
        <v>0</v>
      </c>
      <c r="V22" s="6" t="s">
        <v>68</v>
      </c>
      <c r="W22" s="7">
        <f t="shared" si="0"/>
        <v>0</v>
      </c>
      <c r="X22" s="7">
        <f t="shared" si="5"/>
        <v>0</v>
      </c>
      <c r="Y22" s="7">
        <f t="shared" si="6"/>
        <v>98</v>
      </c>
      <c r="Z22" s="7">
        <f t="shared" si="6"/>
        <v>0</v>
      </c>
      <c r="AA22" s="7">
        <f t="shared" si="6"/>
        <v>0</v>
      </c>
    </row>
    <row r="23" spans="1:27" ht="12.75">
      <c r="A23" s="56" t="s">
        <v>43</v>
      </c>
      <c r="B23" s="56" t="s">
        <v>143</v>
      </c>
      <c r="C23" s="66">
        <v>4</v>
      </c>
      <c r="D23" s="17"/>
      <c r="E23" s="17"/>
      <c r="F23" s="17"/>
      <c r="G23" s="17"/>
      <c r="H23" s="17"/>
      <c r="I23" s="17">
        <v>3</v>
      </c>
      <c r="J23" s="17"/>
      <c r="K23" s="17">
        <v>2</v>
      </c>
      <c r="L23" s="17"/>
      <c r="M23" s="17">
        <v>5</v>
      </c>
      <c r="N23" s="14" t="s">
        <v>39</v>
      </c>
      <c r="O23" s="58" t="s">
        <v>75</v>
      </c>
      <c r="P23" s="78">
        <v>4</v>
      </c>
      <c r="Q23" s="59" t="s">
        <v>30</v>
      </c>
      <c r="R23" s="7">
        <f t="shared" si="1"/>
        <v>0</v>
      </c>
      <c r="S23" s="7">
        <f t="shared" si="2"/>
        <v>42</v>
      </c>
      <c r="T23" s="7">
        <f t="shared" si="3"/>
        <v>0</v>
      </c>
      <c r="U23" s="7">
        <f t="shared" si="4"/>
        <v>0</v>
      </c>
      <c r="V23" s="6" t="s">
        <v>68</v>
      </c>
      <c r="W23" s="7">
        <f t="shared" si="0"/>
        <v>0</v>
      </c>
      <c r="X23" s="7">
        <f t="shared" si="5"/>
        <v>0</v>
      </c>
      <c r="Y23" s="7">
        <f t="shared" si="6"/>
        <v>42</v>
      </c>
      <c r="Z23" s="7">
        <f t="shared" si="6"/>
        <v>0</v>
      </c>
      <c r="AA23" s="7">
        <f t="shared" si="6"/>
        <v>0</v>
      </c>
    </row>
    <row r="24" spans="1:27" ht="25.5">
      <c r="A24" s="60" t="s">
        <v>149</v>
      </c>
      <c r="B24" s="56" t="s">
        <v>144</v>
      </c>
      <c r="C24" s="66">
        <v>4</v>
      </c>
      <c r="D24" s="17"/>
      <c r="E24" s="17"/>
      <c r="F24" s="17"/>
      <c r="G24" s="17"/>
      <c r="H24" s="17"/>
      <c r="I24" s="17">
        <v>2</v>
      </c>
      <c r="J24" s="17"/>
      <c r="K24" s="17">
        <v>2</v>
      </c>
      <c r="L24" s="17"/>
      <c r="M24" s="17">
        <v>4</v>
      </c>
      <c r="N24" s="14" t="s">
        <v>41</v>
      </c>
      <c r="O24" s="58" t="s">
        <v>75</v>
      </c>
      <c r="P24" s="78">
        <v>3</v>
      </c>
      <c r="Q24" s="59" t="s">
        <v>32</v>
      </c>
      <c r="R24" s="7">
        <f>IF($Q28="f",($D28+#REF!+$F28+$G28)*14+($I28+$J28+$K28+$L28)*14,0)</f>
        <v>0</v>
      </c>
      <c r="S24" s="12">
        <v>90</v>
      </c>
      <c r="T24" s="7">
        <f>IF($Q28="s",($D28+#REF!+$F28+$G28)*14+($I28+$J28+$K28+$L28)*14,0)</f>
        <v>0</v>
      </c>
      <c r="U24" s="7">
        <f>IF($Q28="c",($D28+#REF!+$F28+$G28)*14+($I28+$J28+$K28+$L28)*14,0)</f>
        <v>0</v>
      </c>
      <c r="V24" s="6" t="s">
        <v>68</v>
      </c>
      <c r="W24" s="7">
        <f t="shared" si="0"/>
        <v>0</v>
      </c>
      <c r="X24" s="7">
        <f>IF(V24="f",SUM(D28,#REF!,F28,G28,I28,J28,K28,L28)*14,0)</f>
        <v>0</v>
      </c>
      <c r="Y24" s="12">
        <f>IF(EXACT($O28,Y$6),30*3,0)</f>
        <v>90</v>
      </c>
      <c r="Z24" s="12">
        <f>IF(EXACT($O28,Z$6),30*3,0)</f>
        <v>0</v>
      </c>
      <c r="AA24" s="12">
        <f>IF(EXACT($O28,AA$6),30*3,0)</f>
        <v>0</v>
      </c>
    </row>
    <row r="25" spans="1:27" ht="12.75">
      <c r="A25" s="60" t="s">
        <v>148</v>
      </c>
      <c r="B25" s="56" t="s">
        <v>145</v>
      </c>
      <c r="C25" s="66">
        <v>4</v>
      </c>
      <c r="D25" s="17"/>
      <c r="E25" s="17"/>
      <c r="F25" s="17"/>
      <c r="G25" s="17"/>
      <c r="H25" s="17"/>
      <c r="I25" s="17">
        <v>2</v>
      </c>
      <c r="J25" s="17"/>
      <c r="K25" s="17">
        <v>2</v>
      </c>
      <c r="L25" s="17"/>
      <c r="M25" s="17">
        <v>4</v>
      </c>
      <c r="N25" s="14" t="s">
        <v>41</v>
      </c>
      <c r="O25" s="58" t="s">
        <v>75</v>
      </c>
      <c r="P25" s="78">
        <v>3</v>
      </c>
      <c r="Q25" s="59" t="s">
        <v>32</v>
      </c>
      <c r="R25" s="7"/>
      <c r="S25" s="12"/>
      <c r="T25" s="7"/>
      <c r="U25" s="7"/>
      <c r="V25" s="6"/>
      <c r="W25" s="7"/>
      <c r="X25" s="7"/>
      <c r="Y25" s="12"/>
      <c r="Z25" s="12"/>
      <c r="AA25" s="12"/>
    </row>
    <row r="26" spans="1:27" ht="12.75">
      <c r="A26" s="56" t="s">
        <v>44</v>
      </c>
      <c r="B26" s="56" t="s">
        <v>146</v>
      </c>
      <c r="C26" s="66">
        <v>4</v>
      </c>
      <c r="D26" s="17"/>
      <c r="E26" s="17"/>
      <c r="F26" s="17"/>
      <c r="G26" s="17"/>
      <c r="H26" s="17"/>
      <c r="I26" s="17">
        <v>3</v>
      </c>
      <c r="J26" s="17">
        <v>2</v>
      </c>
      <c r="K26" s="17">
        <v>2</v>
      </c>
      <c r="L26" s="17"/>
      <c r="M26" s="17">
        <v>6</v>
      </c>
      <c r="N26" s="14" t="s">
        <v>39</v>
      </c>
      <c r="O26" s="58" t="s">
        <v>75</v>
      </c>
      <c r="P26" s="78">
        <v>4</v>
      </c>
      <c r="Q26" s="59" t="s">
        <v>30</v>
      </c>
      <c r="R26" s="7">
        <f t="shared" si="1"/>
        <v>0</v>
      </c>
      <c r="S26" s="7">
        <f t="shared" si="2"/>
        <v>0</v>
      </c>
      <c r="T26" s="7">
        <f t="shared" si="3"/>
        <v>0</v>
      </c>
      <c r="U26" s="7">
        <f t="shared" si="4"/>
        <v>0</v>
      </c>
      <c r="V26" s="6" t="s">
        <v>25</v>
      </c>
      <c r="W26" s="7">
        <f t="shared" si="0"/>
        <v>0</v>
      </c>
      <c r="X26" s="7">
        <f>IF(V26="f",SUM(D30,E30,F30,G30,I30,J30,K30,L30)*14,0)</f>
        <v>56</v>
      </c>
      <c r="Y26" s="7">
        <f aca="true" t="shared" si="7" ref="Y26:AA29">IF(EXACT($O30,Y$6),($D30+$E30+$F30+$G30)*14+($I30+$J30+$K30+$L30)*14,0)</f>
        <v>0</v>
      </c>
      <c r="Z26" s="7">
        <f t="shared" si="7"/>
        <v>0</v>
      </c>
      <c r="AA26" s="7">
        <f t="shared" si="7"/>
        <v>0</v>
      </c>
    </row>
    <row r="27" spans="1:27" ht="25.5">
      <c r="A27" s="56" t="s">
        <v>45</v>
      </c>
      <c r="B27" s="56" t="s">
        <v>150</v>
      </c>
      <c r="C27" s="66">
        <v>4</v>
      </c>
      <c r="D27" s="17"/>
      <c r="E27" s="17"/>
      <c r="F27" s="17"/>
      <c r="G27" s="17"/>
      <c r="H27" s="17"/>
      <c r="I27" s="17">
        <v>2</v>
      </c>
      <c r="J27" s="17">
        <v>1</v>
      </c>
      <c r="K27" s="17"/>
      <c r="L27" s="17"/>
      <c r="M27" s="17">
        <v>4</v>
      </c>
      <c r="N27" s="14" t="s">
        <v>39</v>
      </c>
      <c r="O27" s="58" t="s">
        <v>75</v>
      </c>
      <c r="P27" s="78">
        <v>3</v>
      </c>
      <c r="Q27" s="59" t="s">
        <v>30</v>
      </c>
      <c r="R27" s="7">
        <f t="shared" si="1"/>
        <v>0</v>
      </c>
      <c r="S27" s="7">
        <f t="shared" si="2"/>
        <v>0</v>
      </c>
      <c r="T27" s="7">
        <f t="shared" si="3"/>
        <v>0</v>
      </c>
      <c r="U27" s="7">
        <f t="shared" si="4"/>
        <v>0</v>
      </c>
      <c r="V27" s="6" t="s">
        <v>25</v>
      </c>
      <c r="W27" s="7">
        <f t="shared" si="0"/>
        <v>0</v>
      </c>
      <c r="X27" s="7">
        <f>IF(V27="f",SUM(D31,E31,F31,G31,I31,J31,K31,L31)*14,0)</f>
        <v>56</v>
      </c>
      <c r="Y27" s="7">
        <f t="shared" si="7"/>
        <v>0</v>
      </c>
      <c r="Z27" s="7">
        <f t="shared" si="7"/>
        <v>0</v>
      </c>
      <c r="AA27" s="7">
        <f t="shared" si="7"/>
        <v>0</v>
      </c>
    </row>
    <row r="28" spans="1:27" ht="12.75">
      <c r="A28" s="73" t="s">
        <v>46</v>
      </c>
      <c r="B28" s="56" t="s">
        <v>147</v>
      </c>
      <c r="C28" s="66">
        <v>4</v>
      </c>
      <c r="D28" s="17"/>
      <c r="E28" s="7"/>
      <c r="F28" s="17"/>
      <c r="G28" s="17"/>
      <c r="H28" s="17"/>
      <c r="I28" s="17"/>
      <c r="J28" s="17"/>
      <c r="K28" s="17"/>
      <c r="L28" s="17"/>
      <c r="M28" s="17">
        <v>3</v>
      </c>
      <c r="N28" s="14" t="s">
        <v>41</v>
      </c>
      <c r="O28" s="58" t="s">
        <v>75</v>
      </c>
      <c r="P28" s="78"/>
      <c r="Q28" s="59" t="s">
        <v>30</v>
      </c>
      <c r="R28" s="7">
        <f t="shared" si="1"/>
        <v>0</v>
      </c>
      <c r="S28" s="7">
        <f t="shared" si="2"/>
        <v>0</v>
      </c>
      <c r="T28" s="7">
        <f t="shared" si="3"/>
        <v>0</v>
      </c>
      <c r="U28" s="7">
        <f t="shared" si="4"/>
        <v>0</v>
      </c>
      <c r="V28" s="6"/>
      <c r="W28" s="7">
        <f t="shared" si="0"/>
        <v>0</v>
      </c>
      <c r="X28" s="7">
        <f>IF(V28="f",SUM(D32,E32,F32,G32,I32,J32,K32,L32)*14,0)</f>
        <v>0</v>
      </c>
      <c r="Y28" s="7">
        <f t="shared" si="7"/>
        <v>0</v>
      </c>
      <c r="Z28" s="7">
        <f t="shared" si="7"/>
        <v>0</v>
      </c>
      <c r="AA28" s="7">
        <f t="shared" si="7"/>
        <v>0</v>
      </c>
    </row>
    <row r="29" spans="1:27" ht="12.75">
      <c r="A29" s="74"/>
      <c r="B29" s="74"/>
      <c r="C29" s="85"/>
      <c r="D29" s="33"/>
      <c r="E29" s="75"/>
      <c r="F29" s="33"/>
      <c r="G29" s="33"/>
      <c r="H29" s="33"/>
      <c r="I29" s="33"/>
      <c r="J29" s="33"/>
      <c r="K29" s="33"/>
      <c r="L29" s="33"/>
      <c r="M29" s="33"/>
      <c r="N29" s="14"/>
      <c r="O29" s="76"/>
      <c r="P29" s="78"/>
      <c r="Q29" s="59"/>
      <c r="R29" s="7">
        <f t="shared" si="1"/>
        <v>0</v>
      </c>
      <c r="S29" s="7">
        <f t="shared" si="2"/>
        <v>0</v>
      </c>
      <c r="T29" s="7">
        <f t="shared" si="3"/>
        <v>0</v>
      </c>
      <c r="U29" s="7">
        <f t="shared" si="4"/>
        <v>0</v>
      </c>
      <c r="V29" s="6"/>
      <c r="W29" s="7">
        <f t="shared" si="0"/>
        <v>0</v>
      </c>
      <c r="X29" s="7">
        <f>IF(V29="f",SUM(D33,E33,F33,G33,I33,J33,K33,L33)*14,0)</f>
        <v>0</v>
      </c>
      <c r="Y29" s="7">
        <f t="shared" si="7"/>
        <v>0</v>
      </c>
      <c r="Z29" s="7">
        <f t="shared" si="7"/>
        <v>0</v>
      </c>
      <c r="AA29" s="7">
        <f t="shared" si="7"/>
        <v>0</v>
      </c>
    </row>
    <row r="30" spans="1:27" ht="12.75">
      <c r="A30" s="77" t="s">
        <v>101</v>
      </c>
      <c r="B30" s="77"/>
      <c r="C30" s="85">
        <v>3</v>
      </c>
      <c r="D30" s="33">
        <v>2</v>
      </c>
      <c r="E30" s="33">
        <v>2</v>
      </c>
      <c r="F30" s="33"/>
      <c r="G30" s="33"/>
      <c r="H30" s="33"/>
      <c r="I30" s="33"/>
      <c r="J30" s="33"/>
      <c r="K30" s="33"/>
      <c r="L30" s="33"/>
      <c r="M30" s="33">
        <v>5</v>
      </c>
      <c r="N30" s="32" t="s">
        <v>36</v>
      </c>
      <c r="O30" s="76"/>
      <c r="P30" s="78"/>
      <c r="Q30" s="59"/>
      <c r="R30" s="8">
        <f>SUM(R7:R20,R22:R28)</f>
        <v>98</v>
      </c>
      <c r="S30" s="8">
        <f aca="true" t="shared" si="8" ref="S30:AA30">SUM(S7:S20,S22:S28)</f>
        <v>580</v>
      </c>
      <c r="T30" s="8">
        <f t="shared" si="8"/>
        <v>154</v>
      </c>
      <c r="U30" s="8">
        <f t="shared" si="8"/>
        <v>42</v>
      </c>
      <c r="V30" s="8"/>
      <c r="W30" s="8">
        <f t="shared" si="8"/>
        <v>56</v>
      </c>
      <c r="X30" s="8">
        <f t="shared" si="8"/>
        <v>112</v>
      </c>
      <c r="Y30" s="8">
        <f t="shared" si="8"/>
        <v>818</v>
      </c>
      <c r="Z30" s="8">
        <f t="shared" si="8"/>
        <v>56</v>
      </c>
      <c r="AA30" s="8">
        <f t="shared" si="8"/>
        <v>0</v>
      </c>
    </row>
    <row r="31" spans="1:17" ht="12.75">
      <c r="A31" s="57" t="s">
        <v>102</v>
      </c>
      <c r="B31" s="57"/>
      <c r="C31" s="66">
        <v>4</v>
      </c>
      <c r="D31" s="57"/>
      <c r="E31" s="57"/>
      <c r="F31" s="57"/>
      <c r="G31" s="57"/>
      <c r="H31" s="57"/>
      <c r="I31" s="57">
        <v>2</v>
      </c>
      <c r="J31" s="57">
        <v>2</v>
      </c>
      <c r="K31" s="57"/>
      <c r="L31" s="57"/>
      <c r="M31" s="66">
        <v>5</v>
      </c>
      <c r="N31" s="66" t="s">
        <v>39</v>
      </c>
      <c r="O31" s="58"/>
      <c r="P31" s="78"/>
      <c r="Q31" s="59"/>
    </row>
    <row r="32" ht="11.25" customHeight="1">
      <c r="Q32" s="6"/>
    </row>
    <row r="33" ht="6.75" customHeight="1" hidden="1">
      <c r="Q33" s="6"/>
    </row>
    <row r="34" spans="4:17" ht="12.75">
      <c r="D34" s="7">
        <f aca="true" t="shared" si="9" ref="D34:M34">SUM(D12:D24,D26:D28)</f>
        <v>15</v>
      </c>
      <c r="E34" s="7">
        <f t="shared" si="9"/>
        <v>5</v>
      </c>
      <c r="F34" s="7">
        <f t="shared" si="9"/>
        <v>8</v>
      </c>
      <c r="G34" s="7">
        <f t="shared" si="9"/>
        <v>1</v>
      </c>
      <c r="H34" s="7">
        <f t="shared" si="9"/>
        <v>30</v>
      </c>
      <c r="I34" s="7">
        <f t="shared" si="9"/>
        <v>14</v>
      </c>
      <c r="J34" s="7">
        <f t="shared" si="9"/>
        <v>6</v>
      </c>
      <c r="K34" s="86">
        <f t="shared" si="9"/>
        <v>7</v>
      </c>
      <c r="L34" s="86">
        <f t="shared" si="9"/>
        <v>0</v>
      </c>
      <c r="M34" s="7">
        <f t="shared" si="9"/>
        <v>30</v>
      </c>
      <c r="N34" s="7"/>
      <c r="O34" s="7"/>
      <c r="P34" s="8">
        <f>SUM(P12:P24,P26:P32)</f>
        <v>44</v>
      </c>
      <c r="Q34" s="8"/>
    </row>
    <row r="35" spans="1:17" ht="12.75">
      <c r="A35" s="7" t="s">
        <v>222</v>
      </c>
      <c r="B35" s="7"/>
      <c r="D35" s="7"/>
      <c r="E35" s="8">
        <f>SUM(D34:G34)</f>
        <v>29</v>
      </c>
      <c r="F35" s="7"/>
      <c r="G35" s="7"/>
      <c r="H35" s="7"/>
      <c r="I35" s="7"/>
      <c r="J35" s="8">
        <f>SUM(I34:L34)</f>
        <v>27</v>
      </c>
      <c r="K35" s="7"/>
      <c r="L35" s="7"/>
      <c r="M35" s="7"/>
      <c r="Q35" s="6"/>
    </row>
    <row r="36" spans="1:17" ht="12.75">
      <c r="A36" s="7" t="s">
        <v>223</v>
      </c>
      <c r="B36" s="7"/>
      <c r="H36" s="8"/>
      <c r="I36" s="7"/>
      <c r="M36" s="8"/>
      <c r="N36" s="7"/>
      <c r="Q36" s="6"/>
    </row>
    <row r="38" ht="12" customHeight="1" hidden="1"/>
    <row r="39" spans="1:28" ht="3.75" customHeight="1" hidden="1">
      <c r="A39" s="2" t="s">
        <v>201</v>
      </c>
      <c r="AA39" s="1"/>
      <c r="AB39" s="1"/>
    </row>
    <row r="40" spans="1:2" ht="12.75">
      <c r="A40" t="s">
        <v>203</v>
      </c>
      <c r="B40" s="21"/>
    </row>
    <row r="41" spans="1:2" ht="18.75" customHeight="1">
      <c r="A41" s="23"/>
      <c r="B41" s="23"/>
    </row>
    <row r="42" spans="1:3" ht="0.75" customHeight="1" hidden="1">
      <c r="A42" s="21"/>
      <c r="B42" s="21"/>
      <c r="C42" s="21"/>
    </row>
    <row r="43" spans="1:2" ht="12.75" customHeight="1" hidden="1">
      <c r="A43" s="21"/>
      <c r="B43" s="21"/>
    </row>
    <row r="44" spans="1:2" ht="9.75" customHeight="1" hidden="1">
      <c r="A44" s="21"/>
      <c r="B44" s="21"/>
    </row>
    <row r="45" spans="1:17" ht="10.5" customHeight="1" hidden="1">
      <c r="A45" s="21"/>
      <c r="B45" s="2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8"/>
      <c r="P45" s="28"/>
      <c r="Q45" s="6"/>
    </row>
    <row r="46" spans="1:12" ht="12.75" customHeight="1">
      <c r="A46" s="38" t="s">
        <v>213</v>
      </c>
      <c r="B46" s="24"/>
      <c r="C46" s="25"/>
      <c r="D46" s="42"/>
      <c r="E46" s="42"/>
      <c r="F46" s="42"/>
      <c r="G46" s="43"/>
      <c r="I46" s="40"/>
      <c r="J46" s="44" t="s">
        <v>214</v>
      </c>
      <c r="K46" s="40"/>
      <c r="L46" s="42"/>
    </row>
    <row r="47" spans="1:12" ht="12.75" customHeight="1">
      <c r="A47" s="40"/>
      <c r="B47" s="39"/>
      <c r="C47" s="40"/>
      <c r="D47" s="42"/>
      <c r="E47" s="42"/>
      <c r="F47" s="42"/>
      <c r="G47" s="45"/>
      <c r="H47" s="40"/>
      <c r="I47" s="40"/>
      <c r="J47" s="40"/>
      <c r="K47" s="42"/>
      <c r="L47" s="42"/>
    </row>
    <row r="48" spans="1:12" ht="15.75">
      <c r="A48" s="40" t="s">
        <v>215</v>
      </c>
      <c r="B48" s="39"/>
      <c r="C48" s="40"/>
      <c r="D48" s="40"/>
      <c r="F48" s="40"/>
      <c r="G48" s="40" t="s">
        <v>216</v>
      </c>
      <c r="H48" s="40"/>
      <c r="I48" s="40"/>
      <c r="J48" s="40"/>
      <c r="K48" s="40"/>
      <c r="L48" s="40"/>
    </row>
    <row r="49" spans="2:3" ht="15.75">
      <c r="B49" s="39"/>
      <c r="C49" s="40"/>
    </row>
  </sheetData>
  <mergeCells count="2">
    <mergeCell ref="D10:H10"/>
    <mergeCell ref="I10:N10"/>
  </mergeCells>
  <printOptions horizontalCentered="1" verticalCentered="1"/>
  <pageMargins left="0.7480314960629921" right="0.39" top="0.984251968503937" bottom="0.984251968503937" header="0.5118110236220472" footer="0.5118110236220472"/>
  <pageSetup horizontalDpi="300" verticalDpi="300" orientation="portrait" paperSize="9" r:id="rId1"/>
  <ignoredErrors>
    <ignoredError sqref="Y24:AA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workbookViewId="0" topLeftCell="A1">
      <selection activeCell="B8" sqref="B8"/>
    </sheetView>
  </sheetViews>
  <sheetFormatPr defaultColWidth="9.140625" defaultRowHeight="12.75"/>
  <cols>
    <col min="1" max="1" width="22.140625" style="0" customWidth="1"/>
    <col min="2" max="2" width="8.140625" style="0" customWidth="1"/>
    <col min="3" max="3" width="0.5625" style="0" hidden="1" customWidth="1"/>
    <col min="4" max="8" width="3.8515625" style="0" customWidth="1"/>
    <col min="9" max="10" width="3.421875" style="0" customWidth="1"/>
    <col min="11" max="11" width="3.8515625" style="0" customWidth="1"/>
    <col min="12" max="12" width="2.8515625" style="0" customWidth="1"/>
    <col min="13" max="13" width="4.57421875" style="0" customWidth="1"/>
    <col min="14" max="14" width="3.8515625" style="0" customWidth="1"/>
    <col min="15" max="15" width="0" style="1" hidden="1" customWidth="1"/>
    <col min="16" max="16" width="3.8515625" style="1" customWidth="1"/>
    <col min="17" max="17" width="3.140625" style="0" customWidth="1"/>
    <col min="18" max="18" width="6.421875" style="0" hidden="1" customWidth="1"/>
    <col min="19" max="19" width="6.28125" style="0" hidden="1" customWidth="1"/>
    <col min="20" max="20" width="5.7109375" style="0" hidden="1" customWidth="1"/>
    <col min="21" max="21" width="6.140625" style="0" hidden="1" customWidth="1"/>
    <col min="22" max="22" width="5.140625" style="0" hidden="1" customWidth="1"/>
    <col min="23" max="24" width="5.00390625" style="0" hidden="1" customWidth="1"/>
    <col min="25" max="25" width="5.28125" style="0" hidden="1" customWidth="1"/>
    <col min="26" max="26" width="4.57421875" style="0" hidden="1" customWidth="1"/>
    <col min="27" max="27" width="4.140625" style="0" hidden="1" customWidth="1"/>
  </cols>
  <sheetData>
    <row r="1" spans="1:12" ht="15.75">
      <c r="A1" s="38" t="s">
        <v>205</v>
      </c>
      <c r="B1" s="39"/>
      <c r="C1" s="40"/>
      <c r="D1" s="40"/>
      <c r="E1" s="40"/>
      <c r="G1" s="40"/>
      <c r="H1" s="40"/>
      <c r="I1" s="38" t="s">
        <v>206</v>
      </c>
      <c r="J1" s="38"/>
      <c r="K1" s="38"/>
      <c r="L1" s="38"/>
    </row>
    <row r="2" spans="1:12" ht="15.75">
      <c r="A2" s="38" t="s">
        <v>207</v>
      </c>
      <c r="B2" s="39"/>
      <c r="C2" s="40"/>
      <c r="D2" s="40"/>
      <c r="E2" s="40"/>
      <c r="F2" s="40"/>
      <c r="G2" s="40" t="s">
        <v>209</v>
      </c>
      <c r="I2" s="40"/>
      <c r="J2" s="40"/>
      <c r="K2" s="40"/>
      <c r="L2" s="40"/>
    </row>
    <row r="3" spans="1:12" ht="15.75">
      <c r="A3" s="40" t="s">
        <v>208</v>
      </c>
      <c r="B3" s="39"/>
      <c r="C3" s="40"/>
      <c r="D3" s="41"/>
      <c r="F3" s="40"/>
      <c r="G3" s="40"/>
      <c r="I3" s="40"/>
      <c r="J3" s="40"/>
      <c r="K3" s="40"/>
      <c r="L3" s="40"/>
    </row>
    <row r="4" spans="1:12" ht="15.75">
      <c r="A4" s="40" t="s">
        <v>210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.75">
      <c r="A5" s="40" t="s">
        <v>211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>
      <c r="A6" s="40" t="s">
        <v>212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42" customHeight="1" hidden="1"/>
    <row r="8" spans="1:21" ht="24" customHeight="1">
      <c r="A8" s="2"/>
      <c r="B8" s="2"/>
      <c r="C8" s="2"/>
      <c r="D8" s="2"/>
      <c r="E8" s="93" t="s">
        <v>98</v>
      </c>
      <c r="F8" s="94"/>
      <c r="G8" s="93"/>
      <c r="H8" s="93"/>
      <c r="I8" s="93"/>
      <c r="J8" s="2"/>
      <c r="K8" s="2"/>
      <c r="L8" s="2"/>
      <c r="M8" s="2"/>
      <c r="N8" s="2"/>
      <c r="O8" s="3"/>
      <c r="P8" s="3"/>
      <c r="Q8" s="4"/>
      <c r="R8" s="2"/>
      <c r="S8" s="2"/>
      <c r="T8" s="2"/>
      <c r="U8" s="2"/>
    </row>
    <row r="9" spans="1:21" ht="24" customHeight="1">
      <c r="A9" s="2"/>
      <c r="B9" s="2"/>
      <c r="C9" s="2"/>
      <c r="D9" s="2"/>
      <c r="E9" s="91"/>
      <c r="F9" s="92"/>
      <c r="G9" s="91"/>
      <c r="H9" s="91"/>
      <c r="I9" s="91"/>
      <c r="J9" s="2"/>
      <c r="K9" s="2"/>
      <c r="L9" s="2"/>
      <c r="M9" s="2"/>
      <c r="N9" s="2"/>
      <c r="O9" s="3"/>
      <c r="P9" s="3"/>
      <c r="Q9" s="4"/>
      <c r="R9" s="2"/>
      <c r="S9" s="2"/>
      <c r="T9" s="2"/>
      <c r="U9" s="2"/>
    </row>
    <row r="10" spans="4:17" ht="12.75" customHeight="1">
      <c r="D10" s="95" t="s">
        <v>227</v>
      </c>
      <c r="E10" s="95"/>
      <c r="F10" s="95"/>
      <c r="G10" s="95"/>
      <c r="H10" s="95"/>
      <c r="I10" s="96" t="s">
        <v>228</v>
      </c>
      <c r="J10" s="96"/>
      <c r="K10" s="96"/>
      <c r="L10" s="96"/>
      <c r="M10" s="96"/>
      <c r="N10" s="96"/>
      <c r="Q10" s="6"/>
    </row>
    <row r="11" spans="1:27" ht="15.75" customHeight="1">
      <c r="A11" s="4" t="s">
        <v>0</v>
      </c>
      <c r="B11" s="15" t="s">
        <v>113</v>
      </c>
      <c r="C11" s="54" t="s">
        <v>219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5"/>
      <c r="P11" s="55" t="s">
        <v>218</v>
      </c>
      <c r="Q11" s="4" t="s">
        <v>24</v>
      </c>
      <c r="R11" s="50" t="s">
        <v>27</v>
      </c>
      <c r="S11" s="50" t="s">
        <v>26</v>
      </c>
      <c r="T11" s="50" t="s">
        <v>28</v>
      </c>
      <c r="U11" s="50" t="s">
        <v>29</v>
      </c>
      <c r="V11" s="50" t="s">
        <v>67</v>
      </c>
      <c r="W11" s="50" t="s">
        <v>65</v>
      </c>
      <c r="X11" s="50" t="s">
        <v>69</v>
      </c>
      <c r="Y11" s="50" t="s">
        <v>75</v>
      </c>
      <c r="Z11" s="50" t="s">
        <v>72</v>
      </c>
      <c r="AA11" s="50" t="s">
        <v>76</v>
      </c>
    </row>
    <row r="12" spans="1:27" ht="25.5">
      <c r="A12" s="56" t="s">
        <v>90</v>
      </c>
      <c r="B12" s="56" t="s">
        <v>151</v>
      </c>
      <c r="C12" s="66">
        <v>5</v>
      </c>
      <c r="D12" s="14">
        <v>3</v>
      </c>
      <c r="E12" s="14">
        <v>1</v>
      </c>
      <c r="F12" s="14">
        <v>2</v>
      </c>
      <c r="G12" s="14"/>
      <c r="H12" s="14">
        <v>6</v>
      </c>
      <c r="I12" s="14"/>
      <c r="J12" s="14"/>
      <c r="K12" s="14"/>
      <c r="L12" s="14"/>
      <c r="M12" s="14"/>
      <c r="N12" s="14" t="s">
        <v>47</v>
      </c>
      <c r="O12" s="58" t="s">
        <v>75</v>
      </c>
      <c r="P12" s="78">
        <v>4</v>
      </c>
      <c r="Q12" s="59" t="s">
        <v>30</v>
      </c>
      <c r="R12" s="51">
        <f>IF($Q12="f",($D12+$E12+$F12+$G12)*14+($I12+$J12+$K12+$L12)*14,0)</f>
        <v>0</v>
      </c>
      <c r="S12" s="51">
        <f>IF($Q12="d",($D12+$E12+$F12+$G12)*14+($I12+$J12+$K12+$L12)*14,0)</f>
        <v>84</v>
      </c>
      <c r="T12" s="51">
        <f>IF($Q12="s",($D12+$E12+$F12+$G12)*14+($I12+$J12+$K12+$L12)*14,0)</f>
        <v>0</v>
      </c>
      <c r="U12" s="51">
        <f>IF($Q12="c",($D12+$E12+$F12+$G12)*14+($I12+$J12+$K12+$L12)*14,0)</f>
        <v>0</v>
      </c>
      <c r="V12" s="18" t="s">
        <v>68</v>
      </c>
      <c r="W12" s="51">
        <f>IF(V12="o",SUM(R12,S12,T12,U12,),0)</f>
        <v>0</v>
      </c>
      <c r="X12" s="51">
        <f>IF(V12="f",SUM(D12,E12,F12,G12,I12,J12,K12,L12)*14,0)</f>
        <v>0</v>
      </c>
      <c r="Y12" s="51">
        <f>IF(EXACT($O12,Y$11),($D12+$E12+$F12+$G12)*14+($I12+$J12+$K12+$L12)*14,0)</f>
        <v>84</v>
      </c>
      <c r="Z12" s="51">
        <f>IF(EXACT($O12,Z$11),($D12+$E12+$F12+$G12)*14+($I12+$J12+$K12+$L12)*14,0)</f>
        <v>0</v>
      </c>
      <c r="AA12" s="51">
        <f>IF(EXACT($O12,AA$11),($D12+$E12+$F12+$G12)*14+($I12+$J12+$K12+$L12)*14,0)</f>
        <v>0</v>
      </c>
    </row>
    <row r="13" spans="1:27" ht="12.75">
      <c r="A13" s="56" t="s">
        <v>48</v>
      </c>
      <c r="B13" s="56" t="s">
        <v>154</v>
      </c>
      <c r="C13" s="66">
        <v>5</v>
      </c>
      <c r="D13" s="14">
        <v>3</v>
      </c>
      <c r="E13" s="14">
        <v>2</v>
      </c>
      <c r="F13" s="14">
        <v>2</v>
      </c>
      <c r="G13" s="14"/>
      <c r="H13" s="14">
        <v>7</v>
      </c>
      <c r="I13" s="14"/>
      <c r="J13" s="14"/>
      <c r="K13" s="14"/>
      <c r="L13" s="14"/>
      <c r="M13" s="14"/>
      <c r="N13" s="14" t="s">
        <v>47</v>
      </c>
      <c r="O13" s="58" t="s">
        <v>75</v>
      </c>
      <c r="P13" s="78">
        <v>4</v>
      </c>
      <c r="Q13" s="59" t="s">
        <v>30</v>
      </c>
      <c r="R13" s="51">
        <f aca="true" t="shared" si="0" ref="R13:R30">IF($Q13="f",($D13+$E13+$F13+$G13)*14+($I13+$J13+$K13+$L13)*14,0)</f>
        <v>0</v>
      </c>
      <c r="S13" s="51">
        <f aca="true" t="shared" si="1" ref="S13:S30">IF($Q13="d",($D13+$E13+$F13+$G13)*14+($I13+$J13+$K13+$L13)*14,0)</f>
        <v>98</v>
      </c>
      <c r="T13" s="51">
        <f aca="true" t="shared" si="2" ref="T13:T30">IF($Q13="s",($D13+$E13+$F13+$G13)*14+($I13+$J13+$K13+$L13)*14,0)</f>
        <v>0</v>
      </c>
      <c r="U13" s="51">
        <f aca="true" t="shared" si="3" ref="U13:U30">IF($Q13="c",($D13+$E13+$F13+$G13)*14+($I13+$J13+$K13+$L13)*14,0)</f>
        <v>0</v>
      </c>
      <c r="V13" s="18" t="s">
        <v>68</v>
      </c>
      <c r="W13" s="51">
        <f aca="true" t="shared" si="4" ref="W13:W30">IF(V13="o",SUM(R13,S13,T13,U13,),0)</f>
        <v>0</v>
      </c>
      <c r="X13" s="51">
        <f aca="true" t="shared" si="5" ref="X13:X30">IF(V13="f",SUM(D13,E13,F13,G13,I13,J13,K13,L13)*14,0)</f>
        <v>0</v>
      </c>
      <c r="Y13" s="51">
        <f aca="true" t="shared" si="6" ref="Y13:AA30">IF(EXACT($O13,Y$11),($D13+$E13+$F13+$G13)*14+($I13+$J13+$K13+$L13)*14,0)</f>
        <v>98</v>
      </c>
      <c r="Z13" s="51">
        <f t="shared" si="6"/>
        <v>0</v>
      </c>
      <c r="AA13" s="51">
        <f t="shared" si="6"/>
        <v>0</v>
      </c>
    </row>
    <row r="14" spans="1:27" ht="25.5">
      <c r="A14" s="56" t="s">
        <v>153</v>
      </c>
      <c r="B14" s="56" t="s">
        <v>155</v>
      </c>
      <c r="C14" s="66">
        <v>5</v>
      </c>
      <c r="D14" s="14">
        <v>2</v>
      </c>
      <c r="E14" s="14"/>
      <c r="F14" s="14"/>
      <c r="G14" s="14">
        <v>1</v>
      </c>
      <c r="H14" s="14">
        <v>3</v>
      </c>
      <c r="I14" s="14"/>
      <c r="J14" s="14"/>
      <c r="K14" s="14"/>
      <c r="L14" s="14"/>
      <c r="M14" s="14"/>
      <c r="N14" s="14" t="s">
        <v>51</v>
      </c>
      <c r="O14" s="58" t="s">
        <v>72</v>
      </c>
      <c r="P14" s="78">
        <v>4</v>
      </c>
      <c r="Q14" s="59" t="s">
        <v>32</v>
      </c>
      <c r="R14" s="51">
        <f t="shared" si="0"/>
        <v>0</v>
      </c>
      <c r="S14" s="51">
        <f t="shared" si="1"/>
        <v>0</v>
      </c>
      <c r="T14" s="51">
        <f t="shared" si="2"/>
        <v>42</v>
      </c>
      <c r="U14" s="51">
        <f t="shared" si="3"/>
        <v>0</v>
      </c>
      <c r="V14" s="18" t="s">
        <v>66</v>
      </c>
      <c r="W14" s="51">
        <f t="shared" si="4"/>
        <v>42</v>
      </c>
      <c r="X14" s="51">
        <f t="shared" si="5"/>
        <v>0</v>
      </c>
      <c r="Y14" s="51">
        <f t="shared" si="6"/>
        <v>0</v>
      </c>
      <c r="Z14" s="51">
        <f t="shared" si="6"/>
        <v>42</v>
      </c>
      <c r="AA14" s="51">
        <f t="shared" si="6"/>
        <v>0</v>
      </c>
    </row>
    <row r="15" spans="1:27" ht="25.5">
      <c r="A15" s="56" t="s">
        <v>152</v>
      </c>
      <c r="B15" s="56" t="s">
        <v>156</v>
      </c>
      <c r="C15" s="66">
        <v>5</v>
      </c>
      <c r="D15" s="14">
        <v>2</v>
      </c>
      <c r="E15" s="14"/>
      <c r="F15" s="14"/>
      <c r="G15" s="14">
        <v>1</v>
      </c>
      <c r="H15" s="14">
        <v>3</v>
      </c>
      <c r="I15" s="14"/>
      <c r="J15" s="14"/>
      <c r="K15" s="14"/>
      <c r="L15" s="14"/>
      <c r="M15" s="14"/>
      <c r="N15" s="14" t="s">
        <v>51</v>
      </c>
      <c r="O15" s="58" t="s">
        <v>72</v>
      </c>
      <c r="P15" s="78">
        <v>4</v>
      </c>
      <c r="Q15" s="59" t="s">
        <v>32</v>
      </c>
      <c r="R15" s="51">
        <f t="shared" si="0"/>
        <v>0</v>
      </c>
      <c r="S15" s="51">
        <f t="shared" si="1"/>
        <v>0</v>
      </c>
      <c r="T15" s="51">
        <f t="shared" si="2"/>
        <v>42</v>
      </c>
      <c r="U15" s="51">
        <f t="shared" si="3"/>
        <v>0</v>
      </c>
      <c r="V15" s="36" t="s">
        <v>112</v>
      </c>
      <c r="W15" s="51">
        <f t="shared" si="4"/>
        <v>0</v>
      </c>
      <c r="X15" s="51">
        <f t="shared" si="5"/>
        <v>0</v>
      </c>
      <c r="Y15" s="51">
        <f t="shared" si="6"/>
        <v>0</v>
      </c>
      <c r="Z15" s="51">
        <f t="shared" si="6"/>
        <v>42</v>
      </c>
      <c r="AA15" s="51">
        <f t="shared" si="6"/>
        <v>0</v>
      </c>
    </row>
    <row r="16" spans="1:27" ht="25.5">
      <c r="A16" s="56" t="s">
        <v>49</v>
      </c>
      <c r="B16" s="56" t="s">
        <v>157</v>
      </c>
      <c r="C16" s="66">
        <v>5</v>
      </c>
      <c r="D16" s="14">
        <v>2</v>
      </c>
      <c r="E16" s="14"/>
      <c r="F16" s="14">
        <v>2</v>
      </c>
      <c r="G16" s="14"/>
      <c r="H16" s="14">
        <v>4</v>
      </c>
      <c r="I16" s="14"/>
      <c r="J16" s="14"/>
      <c r="K16" s="14"/>
      <c r="L16" s="14"/>
      <c r="M16" s="14"/>
      <c r="N16" s="14" t="s">
        <v>47</v>
      </c>
      <c r="O16" s="58" t="s">
        <v>75</v>
      </c>
      <c r="P16" s="78">
        <v>4</v>
      </c>
      <c r="Q16" s="59" t="s">
        <v>30</v>
      </c>
      <c r="R16" s="51">
        <f t="shared" si="0"/>
        <v>0</v>
      </c>
      <c r="S16" s="51">
        <f t="shared" si="1"/>
        <v>56</v>
      </c>
      <c r="T16" s="51">
        <f t="shared" si="2"/>
        <v>0</v>
      </c>
      <c r="U16" s="51">
        <f t="shared" si="3"/>
        <v>0</v>
      </c>
      <c r="V16" s="18" t="s">
        <v>68</v>
      </c>
      <c r="W16" s="51">
        <f t="shared" si="4"/>
        <v>0</v>
      </c>
      <c r="X16" s="51">
        <f t="shared" si="5"/>
        <v>0</v>
      </c>
      <c r="Y16" s="51">
        <f t="shared" si="6"/>
        <v>56</v>
      </c>
      <c r="Z16" s="51">
        <f t="shared" si="6"/>
        <v>0</v>
      </c>
      <c r="AA16" s="51">
        <f t="shared" si="6"/>
        <v>0</v>
      </c>
    </row>
    <row r="17" spans="1:27" ht="12.75">
      <c r="A17" s="56" t="s">
        <v>87</v>
      </c>
      <c r="B17" s="56" t="s">
        <v>158</v>
      </c>
      <c r="C17" s="66">
        <v>5</v>
      </c>
      <c r="D17" s="14">
        <v>2</v>
      </c>
      <c r="E17" s="14">
        <v>1</v>
      </c>
      <c r="F17" s="14"/>
      <c r="G17" s="14"/>
      <c r="H17" s="14">
        <v>4</v>
      </c>
      <c r="I17" s="14"/>
      <c r="J17" s="14"/>
      <c r="K17" s="14"/>
      <c r="L17" s="14"/>
      <c r="M17" s="14"/>
      <c r="N17" s="14" t="s">
        <v>47</v>
      </c>
      <c r="O17" s="58" t="s">
        <v>75</v>
      </c>
      <c r="P17" s="78">
        <v>2</v>
      </c>
      <c r="Q17" s="59" t="s">
        <v>30</v>
      </c>
      <c r="R17" s="51">
        <f t="shared" si="0"/>
        <v>0</v>
      </c>
      <c r="S17" s="51">
        <f t="shared" si="1"/>
        <v>42</v>
      </c>
      <c r="T17" s="51">
        <f t="shared" si="2"/>
        <v>0</v>
      </c>
      <c r="U17" s="51">
        <f t="shared" si="3"/>
        <v>0</v>
      </c>
      <c r="V17" s="18" t="s">
        <v>68</v>
      </c>
      <c r="W17" s="51">
        <f t="shared" si="4"/>
        <v>0</v>
      </c>
      <c r="X17" s="51">
        <f t="shared" si="5"/>
        <v>0</v>
      </c>
      <c r="Y17" s="51">
        <f t="shared" si="6"/>
        <v>42</v>
      </c>
      <c r="Z17" s="51">
        <f t="shared" si="6"/>
        <v>0</v>
      </c>
      <c r="AA17" s="51">
        <f t="shared" si="6"/>
        <v>0</v>
      </c>
    </row>
    <row r="18" spans="1:27" ht="15.75" customHeight="1">
      <c r="A18" s="56" t="s">
        <v>52</v>
      </c>
      <c r="B18" s="56" t="s">
        <v>159</v>
      </c>
      <c r="C18" s="66">
        <v>5</v>
      </c>
      <c r="D18" s="14">
        <v>3</v>
      </c>
      <c r="E18" s="14">
        <v>2</v>
      </c>
      <c r="F18" s="14">
        <v>1</v>
      </c>
      <c r="G18" s="14"/>
      <c r="H18" s="14">
        <v>6</v>
      </c>
      <c r="I18" s="14"/>
      <c r="J18" s="14"/>
      <c r="K18" s="14"/>
      <c r="L18" s="14"/>
      <c r="M18" s="14"/>
      <c r="N18" s="14" t="s">
        <v>47</v>
      </c>
      <c r="O18" s="58" t="s">
        <v>75</v>
      </c>
      <c r="P18" s="78">
        <v>4</v>
      </c>
      <c r="Q18" s="59" t="s">
        <v>30</v>
      </c>
      <c r="R18" s="51">
        <f t="shared" si="0"/>
        <v>0</v>
      </c>
      <c r="S18" s="51">
        <f t="shared" si="1"/>
        <v>84</v>
      </c>
      <c r="T18" s="51">
        <f t="shared" si="2"/>
        <v>0</v>
      </c>
      <c r="U18" s="51">
        <f t="shared" si="3"/>
        <v>0</v>
      </c>
      <c r="V18" s="18" t="s">
        <v>68</v>
      </c>
      <c r="W18" s="51">
        <f t="shared" si="4"/>
        <v>0</v>
      </c>
      <c r="X18" s="51">
        <f t="shared" si="5"/>
        <v>0</v>
      </c>
      <c r="Y18" s="51">
        <f t="shared" si="6"/>
        <v>84</v>
      </c>
      <c r="Z18" s="51">
        <f t="shared" si="6"/>
        <v>0</v>
      </c>
      <c r="AA18" s="51">
        <f t="shared" si="6"/>
        <v>0</v>
      </c>
    </row>
    <row r="19" spans="1:27" ht="15.75" customHeight="1">
      <c r="A19" s="56" t="s">
        <v>50</v>
      </c>
      <c r="B19" s="56" t="s">
        <v>160</v>
      </c>
      <c r="C19" s="66">
        <v>6</v>
      </c>
      <c r="D19" s="14"/>
      <c r="E19" s="14"/>
      <c r="F19" s="14"/>
      <c r="G19" s="14"/>
      <c r="H19" s="14"/>
      <c r="I19" s="14">
        <v>2</v>
      </c>
      <c r="J19" s="14"/>
      <c r="K19" s="14">
        <v>1</v>
      </c>
      <c r="L19" s="14">
        <v>1</v>
      </c>
      <c r="M19" s="14">
        <v>4</v>
      </c>
      <c r="N19" s="14" t="s">
        <v>53</v>
      </c>
      <c r="O19" s="58" t="s">
        <v>75</v>
      </c>
      <c r="P19" s="78">
        <v>3</v>
      </c>
      <c r="Q19" s="59" t="s">
        <v>30</v>
      </c>
      <c r="R19" s="51">
        <f t="shared" si="0"/>
        <v>0</v>
      </c>
      <c r="S19" s="51">
        <f t="shared" si="1"/>
        <v>56</v>
      </c>
      <c r="T19" s="51">
        <f t="shared" si="2"/>
        <v>0</v>
      </c>
      <c r="U19" s="51">
        <f t="shared" si="3"/>
        <v>0</v>
      </c>
      <c r="V19" s="18" t="s">
        <v>68</v>
      </c>
      <c r="W19" s="51">
        <f t="shared" si="4"/>
        <v>0</v>
      </c>
      <c r="X19" s="51">
        <f t="shared" si="5"/>
        <v>0</v>
      </c>
      <c r="Y19" s="51">
        <f t="shared" si="6"/>
        <v>56</v>
      </c>
      <c r="Z19" s="51">
        <f t="shared" si="6"/>
        <v>0</v>
      </c>
      <c r="AA19" s="51">
        <f t="shared" si="6"/>
        <v>0</v>
      </c>
    </row>
    <row r="20" spans="1:27" ht="12.75">
      <c r="A20" s="56" t="s">
        <v>54</v>
      </c>
      <c r="B20" s="56" t="s">
        <v>161</v>
      </c>
      <c r="C20" s="66">
        <v>6</v>
      </c>
      <c r="D20" s="14"/>
      <c r="E20" s="14"/>
      <c r="F20" s="14"/>
      <c r="G20" s="14"/>
      <c r="H20" s="14"/>
      <c r="I20" s="14">
        <v>2</v>
      </c>
      <c r="J20" s="14"/>
      <c r="K20" s="14">
        <v>1</v>
      </c>
      <c r="L20" s="14"/>
      <c r="M20" s="14">
        <v>4</v>
      </c>
      <c r="N20" s="14" t="s">
        <v>53</v>
      </c>
      <c r="O20" s="58" t="s">
        <v>76</v>
      </c>
      <c r="P20" s="78">
        <v>3</v>
      </c>
      <c r="Q20" s="59" t="s">
        <v>30</v>
      </c>
      <c r="R20" s="51">
        <f t="shared" si="0"/>
        <v>0</v>
      </c>
      <c r="S20" s="51">
        <f t="shared" si="1"/>
        <v>42</v>
      </c>
      <c r="T20" s="51">
        <f t="shared" si="2"/>
        <v>0</v>
      </c>
      <c r="U20" s="51">
        <f t="shared" si="3"/>
        <v>0</v>
      </c>
      <c r="V20" s="18" t="s">
        <v>68</v>
      </c>
      <c r="W20" s="51">
        <f t="shared" si="4"/>
        <v>0</v>
      </c>
      <c r="X20" s="51">
        <f t="shared" si="5"/>
        <v>0</v>
      </c>
      <c r="Y20" s="51">
        <f t="shared" si="6"/>
        <v>0</v>
      </c>
      <c r="Z20" s="51">
        <f t="shared" si="6"/>
        <v>0</v>
      </c>
      <c r="AA20" s="51">
        <f t="shared" si="6"/>
        <v>42</v>
      </c>
    </row>
    <row r="21" spans="1:27" ht="12.75">
      <c r="A21" s="56" t="s">
        <v>55</v>
      </c>
      <c r="B21" s="56" t="s">
        <v>162</v>
      </c>
      <c r="C21" s="66">
        <v>6</v>
      </c>
      <c r="D21" s="14"/>
      <c r="E21" s="14"/>
      <c r="F21" s="14"/>
      <c r="G21" s="14"/>
      <c r="H21" s="14"/>
      <c r="I21" s="14">
        <v>3</v>
      </c>
      <c r="J21" s="14"/>
      <c r="K21" s="14">
        <v>2</v>
      </c>
      <c r="L21" s="14">
        <v>1</v>
      </c>
      <c r="M21" s="14">
        <v>6</v>
      </c>
      <c r="N21" s="14" t="s">
        <v>53</v>
      </c>
      <c r="O21" s="58" t="s">
        <v>75</v>
      </c>
      <c r="P21" s="78">
        <v>4</v>
      </c>
      <c r="Q21" s="59" t="s">
        <v>30</v>
      </c>
      <c r="R21" s="51">
        <f t="shared" si="0"/>
        <v>0</v>
      </c>
      <c r="S21" s="51">
        <f t="shared" si="1"/>
        <v>84</v>
      </c>
      <c r="T21" s="51">
        <f t="shared" si="2"/>
        <v>0</v>
      </c>
      <c r="U21" s="51">
        <f t="shared" si="3"/>
        <v>0</v>
      </c>
      <c r="V21" s="18" t="s">
        <v>68</v>
      </c>
      <c r="W21" s="51">
        <f t="shared" si="4"/>
        <v>0</v>
      </c>
      <c r="X21" s="51">
        <f t="shared" si="5"/>
        <v>0</v>
      </c>
      <c r="Y21" s="51">
        <f t="shared" si="6"/>
        <v>84</v>
      </c>
      <c r="Z21" s="51">
        <f t="shared" si="6"/>
        <v>0</v>
      </c>
      <c r="AA21" s="51">
        <f t="shared" si="6"/>
        <v>0</v>
      </c>
    </row>
    <row r="22" spans="1:27" ht="12.75">
      <c r="A22" s="56" t="s">
        <v>88</v>
      </c>
      <c r="B22" s="56" t="s">
        <v>163</v>
      </c>
      <c r="C22" s="66">
        <v>6</v>
      </c>
      <c r="D22" s="14"/>
      <c r="E22" s="14"/>
      <c r="F22" s="14"/>
      <c r="G22" s="14"/>
      <c r="H22" s="14"/>
      <c r="I22" s="14">
        <v>2</v>
      </c>
      <c r="J22" s="14">
        <v>1</v>
      </c>
      <c r="K22" s="14">
        <v>2</v>
      </c>
      <c r="L22" s="14"/>
      <c r="M22" s="14">
        <v>5</v>
      </c>
      <c r="N22" s="14" t="s">
        <v>53</v>
      </c>
      <c r="O22" s="58" t="s">
        <v>75</v>
      </c>
      <c r="P22" s="78">
        <v>4</v>
      </c>
      <c r="Q22" s="59" t="s">
        <v>30</v>
      </c>
      <c r="R22" s="51">
        <f t="shared" si="0"/>
        <v>0</v>
      </c>
      <c r="S22" s="51">
        <f t="shared" si="1"/>
        <v>70</v>
      </c>
      <c r="T22" s="51">
        <f t="shared" si="2"/>
        <v>0</v>
      </c>
      <c r="U22" s="51">
        <f t="shared" si="3"/>
        <v>0</v>
      </c>
      <c r="V22" s="18" t="s">
        <v>68</v>
      </c>
      <c r="W22" s="51">
        <f t="shared" si="4"/>
        <v>0</v>
      </c>
      <c r="X22" s="51">
        <f t="shared" si="5"/>
        <v>0</v>
      </c>
      <c r="Y22" s="51">
        <f t="shared" si="6"/>
        <v>70</v>
      </c>
      <c r="Z22" s="51">
        <f t="shared" si="6"/>
        <v>0</v>
      </c>
      <c r="AA22" s="51">
        <f t="shared" si="6"/>
        <v>0</v>
      </c>
    </row>
    <row r="23" spans="1:27" ht="25.5">
      <c r="A23" s="56" t="s">
        <v>70</v>
      </c>
      <c r="B23" s="56" t="s">
        <v>164</v>
      </c>
      <c r="C23" s="66">
        <v>6</v>
      </c>
      <c r="D23" s="14"/>
      <c r="E23" s="14"/>
      <c r="F23" s="14"/>
      <c r="G23" s="14"/>
      <c r="H23" s="14"/>
      <c r="I23" s="14">
        <v>2</v>
      </c>
      <c r="J23" s="14"/>
      <c r="K23" s="14">
        <v>2</v>
      </c>
      <c r="L23" s="14"/>
      <c r="M23" s="14">
        <v>4</v>
      </c>
      <c r="N23" s="14" t="s">
        <v>56</v>
      </c>
      <c r="O23" s="58" t="s">
        <v>76</v>
      </c>
      <c r="P23" s="78">
        <v>4</v>
      </c>
      <c r="Q23" s="59" t="s">
        <v>32</v>
      </c>
      <c r="R23" s="51">
        <f t="shared" si="0"/>
        <v>0</v>
      </c>
      <c r="S23" s="51">
        <f t="shared" si="1"/>
        <v>0</v>
      </c>
      <c r="T23" s="51">
        <f t="shared" si="2"/>
        <v>56</v>
      </c>
      <c r="U23" s="51">
        <f t="shared" si="3"/>
        <v>0</v>
      </c>
      <c r="V23" s="18" t="s">
        <v>68</v>
      </c>
      <c r="W23" s="51">
        <f t="shared" si="4"/>
        <v>0</v>
      </c>
      <c r="X23" s="51">
        <f t="shared" si="5"/>
        <v>0</v>
      </c>
      <c r="Y23" s="51">
        <f t="shared" si="6"/>
        <v>0</v>
      </c>
      <c r="Z23" s="51">
        <f t="shared" si="6"/>
        <v>0</v>
      </c>
      <c r="AA23" s="51">
        <f t="shared" si="6"/>
        <v>56</v>
      </c>
    </row>
    <row r="24" spans="1:27" ht="12.75">
      <c r="A24" s="56" t="s">
        <v>89</v>
      </c>
      <c r="B24" s="56" t="s">
        <v>165</v>
      </c>
      <c r="C24" s="66">
        <v>6</v>
      </c>
      <c r="D24" s="14"/>
      <c r="E24" s="14"/>
      <c r="F24" s="14"/>
      <c r="G24" s="14"/>
      <c r="H24" s="14"/>
      <c r="I24" s="14">
        <v>2</v>
      </c>
      <c r="J24" s="14"/>
      <c r="K24" s="14">
        <v>2</v>
      </c>
      <c r="L24" s="14">
        <v>1</v>
      </c>
      <c r="M24" s="14">
        <v>4</v>
      </c>
      <c r="N24" s="14" t="s">
        <v>53</v>
      </c>
      <c r="O24" s="58" t="s">
        <v>75</v>
      </c>
      <c r="P24" s="78">
        <v>4</v>
      </c>
      <c r="Q24" s="59" t="s">
        <v>32</v>
      </c>
      <c r="R24" s="51">
        <f t="shared" si="0"/>
        <v>0</v>
      </c>
      <c r="S24" s="51">
        <f t="shared" si="1"/>
        <v>0</v>
      </c>
      <c r="T24" s="51">
        <f t="shared" si="2"/>
        <v>70</v>
      </c>
      <c r="U24" s="51">
        <f t="shared" si="3"/>
        <v>0</v>
      </c>
      <c r="V24" s="18" t="s">
        <v>68</v>
      </c>
      <c r="W24" s="51">
        <f t="shared" si="4"/>
        <v>0</v>
      </c>
      <c r="X24" s="51">
        <f t="shared" si="5"/>
        <v>0</v>
      </c>
      <c r="Y24" s="51">
        <f t="shared" si="6"/>
        <v>70</v>
      </c>
      <c r="Z24" s="51">
        <f t="shared" si="6"/>
        <v>0</v>
      </c>
      <c r="AA24" s="51">
        <f t="shared" si="6"/>
        <v>0</v>
      </c>
    </row>
    <row r="25" spans="1:27" ht="12.75">
      <c r="A25" s="73" t="s">
        <v>46</v>
      </c>
      <c r="B25" s="56" t="s">
        <v>166</v>
      </c>
      <c r="C25" s="66">
        <v>6</v>
      </c>
      <c r="D25" s="14"/>
      <c r="E25" s="14"/>
      <c r="F25" s="14"/>
      <c r="G25" s="14"/>
      <c r="H25" s="14"/>
      <c r="I25" s="14"/>
      <c r="J25" s="14"/>
      <c r="K25" s="14"/>
      <c r="L25" s="14"/>
      <c r="M25" s="14">
        <v>3</v>
      </c>
      <c r="N25" s="80" t="s">
        <v>56</v>
      </c>
      <c r="O25" s="58" t="s">
        <v>72</v>
      </c>
      <c r="P25" s="58"/>
      <c r="Q25" s="59" t="s">
        <v>30</v>
      </c>
      <c r="R25" s="51">
        <f t="shared" si="0"/>
        <v>0</v>
      </c>
      <c r="S25" s="52">
        <v>90</v>
      </c>
      <c r="T25" s="51">
        <f t="shared" si="2"/>
        <v>0</v>
      </c>
      <c r="U25" s="51">
        <f t="shared" si="3"/>
        <v>0</v>
      </c>
      <c r="V25" s="18" t="s">
        <v>68</v>
      </c>
      <c r="W25" s="51">
        <f t="shared" si="4"/>
        <v>0</v>
      </c>
      <c r="X25" s="51">
        <f t="shared" si="5"/>
        <v>0</v>
      </c>
      <c r="Y25" s="52">
        <f>IF(EXACT($O25,Y$11),30*3,0)</f>
        <v>0</v>
      </c>
      <c r="Z25" s="52">
        <f>IF(EXACT($O25,Z$11),30*3,0)</f>
        <v>90</v>
      </c>
      <c r="AA25" s="52">
        <f>IF(EXACT($O25,AA$11),30*3,0)</f>
        <v>0</v>
      </c>
    </row>
    <row r="26" spans="1:27" ht="12.75">
      <c r="A26" s="73"/>
      <c r="B26" s="73"/>
      <c r="C26" s="6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0"/>
      <c r="O26" s="58"/>
      <c r="P26" s="58"/>
      <c r="Q26" s="59"/>
      <c r="R26" s="51"/>
      <c r="S26" s="52"/>
      <c r="T26" s="51"/>
      <c r="U26" s="51"/>
      <c r="V26" s="18"/>
      <c r="W26" s="51"/>
      <c r="X26" s="51"/>
      <c r="Y26" s="52"/>
      <c r="Z26" s="52"/>
      <c r="AA26" s="52"/>
    </row>
    <row r="27" spans="1:27" ht="12.75">
      <c r="A27" s="73" t="s">
        <v>103</v>
      </c>
      <c r="B27" s="73"/>
      <c r="C27" s="66">
        <v>5</v>
      </c>
      <c r="D27" s="14">
        <v>2</v>
      </c>
      <c r="E27" s="14">
        <v>2</v>
      </c>
      <c r="F27" s="14"/>
      <c r="G27" s="14"/>
      <c r="H27" s="14"/>
      <c r="I27" s="14"/>
      <c r="J27" s="14"/>
      <c r="K27" s="14"/>
      <c r="L27" s="14"/>
      <c r="M27" s="14">
        <v>5</v>
      </c>
      <c r="N27" s="80" t="s">
        <v>47</v>
      </c>
      <c r="O27" s="58"/>
      <c r="P27" s="58"/>
      <c r="Q27" s="59"/>
      <c r="R27" s="51">
        <f t="shared" si="0"/>
        <v>0</v>
      </c>
      <c r="S27" s="51">
        <f t="shared" si="1"/>
        <v>0</v>
      </c>
      <c r="T27" s="51">
        <f t="shared" si="2"/>
        <v>0</v>
      </c>
      <c r="U27" s="51">
        <f t="shared" si="3"/>
        <v>0</v>
      </c>
      <c r="V27" s="18" t="s">
        <v>25</v>
      </c>
      <c r="W27" s="51">
        <f t="shared" si="4"/>
        <v>0</v>
      </c>
      <c r="X27" s="51">
        <f>IF(V27="f",SUM(D27,E27,F27,G27,I27,J27,K27,L27)*14,0)</f>
        <v>56</v>
      </c>
      <c r="Y27" s="51">
        <f t="shared" si="6"/>
        <v>0</v>
      </c>
      <c r="Z27" s="51">
        <f t="shared" si="6"/>
        <v>0</v>
      </c>
      <c r="AA27" s="51">
        <f t="shared" si="6"/>
        <v>0</v>
      </c>
    </row>
    <row r="28" spans="1:27" ht="12.75">
      <c r="A28" s="57" t="s">
        <v>104</v>
      </c>
      <c r="B28" s="57"/>
      <c r="C28" s="66">
        <v>6</v>
      </c>
      <c r="D28" s="57"/>
      <c r="E28" s="57"/>
      <c r="F28" s="57"/>
      <c r="G28" s="57"/>
      <c r="H28" s="57"/>
      <c r="I28" s="57">
        <v>2</v>
      </c>
      <c r="J28" s="57">
        <v>2</v>
      </c>
      <c r="K28" s="57"/>
      <c r="L28" s="57"/>
      <c r="M28" s="66">
        <v>5</v>
      </c>
      <c r="N28" s="57" t="s">
        <v>53</v>
      </c>
      <c r="O28" s="65"/>
      <c r="P28" s="65"/>
      <c r="Q28" s="59"/>
      <c r="R28" s="51">
        <f t="shared" si="0"/>
        <v>0</v>
      </c>
      <c r="S28" s="51">
        <f t="shared" si="1"/>
        <v>0</v>
      </c>
      <c r="T28" s="51">
        <f t="shared" si="2"/>
        <v>0</v>
      </c>
      <c r="U28" s="51">
        <f t="shared" si="3"/>
        <v>0</v>
      </c>
      <c r="V28" s="18" t="s">
        <v>25</v>
      </c>
      <c r="W28" s="51">
        <f t="shared" si="4"/>
        <v>0</v>
      </c>
      <c r="X28" s="51">
        <f t="shared" si="5"/>
        <v>56</v>
      </c>
      <c r="Y28" s="51">
        <f t="shared" si="6"/>
        <v>0</v>
      </c>
      <c r="Z28" s="51">
        <f t="shared" si="6"/>
        <v>0</v>
      </c>
      <c r="AA28" s="51">
        <f t="shared" si="6"/>
        <v>0</v>
      </c>
    </row>
    <row r="29" spans="1:27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5"/>
      <c r="Q29" s="59"/>
      <c r="R29" s="51">
        <f t="shared" si="0"/>
        <v>0</v>
      </c>
      <c r="S29" s="51">
        <f t="shared" si="1"/>
        <v>0</v>
      </c>
      <c r="T29" s="51">
        <f t="shared" si="2"/>
        <v>0</v>
      </c>
      <c r="U29" s="51">
        <f t="shared" si="3"/>
        <v>0</v>
      </c>
      <c r="V29" s="18"/>
      <c r="W29" s="51">
        <f t="shared" si="4"/>
        <v>0</v>
      </c>
      <c r="X29" s="51">
        <f t="shared" si="5"/>
        <v>0</v>
      </c>
      <c r="Y29" s="51">
        <f t="shared" si="6"/>
        <v>0</v>
      </c>
      <c r="Z29" s="51">
        <f t="shared" si="6"/>
        <v>0</v>
      </c>
      <c r="AA29" s="51">
        <f t="shared" si="6"/>
        <v>0</v>
      </c>
    </row>
    <row r="30" spans="1:27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5"/>
      <c r="Q30" s="59"/>
      <c r="R30" s="51">
        <f t="shared" si="0"/>
        <v>0</v>
      </c>
      <c r="S30" s="51">
        <f t="shared" si="1"/>
        <v>0</v>
      </c>
      <c r="T30" s="51">
        <f t="shared" si="2"/>
        <v>0</v>
      </c>
      <c r="U30" s="51">
        <f t="shared" si="3"/>
        <v>0</v>
      </c>
      <c r="V30" s="18"/>
      <c r="W30" s="51">
        <f t="shared" si="4"/>
        <v>0</v>
      </c>
      <c r="X30" s="51">
        <f t="shared" si="5"/>
        <v>0</v>
      </c>
      <c r="Y30" s="51">
        <f t="shared" si="6"/>
        <v>0</v>
      </c>
      <c r="Z30" s="51">
        <f t="shared" si="6"/>
        <v>0</v>
      </c>
      <c r="AA30" s="51">
        <f t="shared" si="6"/>
        <v>0</v>
      </c>
    </row>
    <row r="31" spans="1:27" ht="12.75">
      <c r="A31" s="73"/>
      <c r="B31" s="73"/>
      <c r="C31" s="5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64"/>
      <c r="O31" s="65"/>
      <c r="P31" s="65"/>
      <c r="Q31" s="59"/>
      <c r="R31" s="53">
        <f aca="true" t="shared" si="7" ref="R31:AA31">SUM(R12:R14,R16:R29)</f>
        <v>0</v>
      </c>
      <c r="S31" s="53">
        <f t="shared" si="7"/>
        <v>706</v>
      </c>
      <c r="T31" s="53">
        <f t="shared" si="7"/>
        <v>168</v>
      </c>
      <c r="U31" s="53">
        <f t="shared" si="7"/>
        <v>0</v>
      </c>
      <c r="V31" s="53">
        <f t="shared" si="7"/>
        <v>0</v>
      </c>
      <c r="W31" s="53">
        <f t="shared" si="7"/>
        <v>42</v>
      </c>
      <c r="X31" s="53">
        <f t="shared" si="7"/>
        <v>112</v>
      </c>
      <c r="Y31" s="53">
        <f t="shared" si="7"/>
        <v>644</v>
      </c>
      <c r="Z31" s="53">
        <f t="shared" si="7"/>
        <v>132</v>
      </c>
      <c r="AA31" s="53">
        <f t="shared" si="7"/>
        <v>98</v>
      </c>
    </row>
    <row r="32" spans="1:2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5"/>
      <c r="Q32" s="59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5"/>
      <c r="Q33" s="59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4:17" ht="12.75">
      <c r="D34" s="7">
        <f aca="true" t="shared" si="8" ref="D34:M34">SUM(D12:D14,D16:D25)</f>
        <v>15</v>
      </c>
      <c r="E34" s="7">
        <f t="shared" si="8"/>
        <v>6</v>
      </c>
      <c r="F34" s="7">
        <f t="shared" si="8"/>
        <v>7</v>
      </c>
      <c r="G34" s="7">
        <f t="shared" si="8"/>
        <v>1</v>
      </c>
      <c r="H34" s="7">
        <f t="shared" si="8"/>
        <v>30</v>
      </c>
      <c r="I34" s="7">
        <f t="shared" si="8"/>
        <v>13</v>
      </c>
      <c r="J34" s="7">
        <f t="shared" si="8"/>
        <v>1</v>
      </c>
      <c r="K34" s="7">
        <f t="shared" si="8"/>
        <v>10</v>
      </c>
      <c r="L34" s="7">
        <f t="shared" si="8"/>
        <v>3</v>
      </c>
      <c r="M34" s="7">
        <f t="shared" si="8"/>
        <v>30</v>
      </c>
      <c r="N34" s="7"/>
      <c r="O34" s="7"/>
      <c r="P34" s="8">
        <f>SUM(P12:P14,P16:P32)</f>
        <v>44</v>
      </c>
      <c r="Q34" s="8"/>
    </row>
    <row r="35" spans="1:17" ht="12.75">
      <c r="A35" s="7" t="s">
        <v>222</v>
      </c>
      <c r="B35" s="7"/>
      <c r="D35" s="7"/>
      <c r="E35" s="8">
        <f>SUM(D34:G34)</f>
        <v>29</v>
      </c>
      <c r="F35" s="7"/>
      <c r="G35" s="7"/>
      <c r="H35" s="7"/>
      <c r="I35" s="7"/>
      <c r="J35" s="8">
        <f>SUM(I34:L34)</f>
        <v>27</v>
      </c>
      <c r="K35" s="7"/>
      <c r="L35" s="7"/>
      <c r="M35" s="7"/>
      <c r="Q35" s="6"/>
    </row>
    <row r="36" spans="1:17" ht="12.75">
      <c r="A36" s="7" t="s">
        <v>223</v>
      </c>
      <c r="B36" s="7"/>
      <c r="H36" s="8"/>
      <c r="I36" s="7"/>
      <c r="M36" s="8"/>
      <c r="N36" s="7"/>
      <c r="Q36" s="6"/>
    </row>
    <row r="40" ht="12.75">
      <c r="A40" s="2" t="s">
        <v>201</v>
      </c>
    </row>
    <row r="41" ht="15" customHeight="1">
      <c r="A41" t="s">
        <v>202</v>
      </c>
    </row>
    <row r="42" ht="17.25" customHeight="1"/>
    <row r="43" spans="1:14" ht="12.75" customHeight="1">
      <c r="A43" s="38" t="s">
        <v>213</v>
      </c>
      <c r="B43" s="39"/>
      <c r="C43" s="40"/>
      <c r="D43" s="42"/>
      <c r="E43" s="42"/>
      <c r="F43" s="42"/>
      <c r="I43" s="40"/>
      <c r="J43" s="43"/>
      <c r="K43" s="44" t="s">
        <v>214</v>
      </c>
      <c r="L43" s="42"/>
      <c r="N43" s="46"/>
    </row>
    <row r="44" spans="1:14" ht="12.75" customHeight="1">
      <c r="A44" s="40"/>
      <c r="B44" s="39"/>
      <c r="C44" s="40"/>
      <c r="D44" s="42"/>
      <c r="E44" s="42"/>
      <c r="F44" s="42"/>
      <c r="G44" s="45"/>
      <c r="H44" s="40"/>
      <c r="I44" s="40"/>
      <c r="J44" s="40"/>
      <c r="K44" s="42"/>
      <c r="L44" s="42"/>
      <c r="N44" s="46"/>
    </row>
    <row r="45" spans="1:14" ht="12.75" customHeight="1">
      <c r="A45" s="40" t="s">
        <v>215</v>
      </c>
      <c r="B45" s="39"/>
      <c r="C45" s="40"/>
      <c r="D45" s="40"/>
      <c r="F45" s="40"/>
      <c r="G45" s="40"/>
      <c r="H45" s="40" t="s">
        <v>216</v>
      </c>
      <c r="I45" s="40"/>
      <c r="J45" s="40"/>
      <c r="K45" s="40"/>
      <c r="L45" s="40"/>
      <c r="N45" s="46"/>
    </row>
  </sheetData>
  <mergeCells count="3">
    <mergeCell ref="E8:I8"/>
    <mergeCell ref="D10:H10"/>
    <mergeCell ref="I10:N10"/>
  </mergeCells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Y25:AA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8.57421875" style="0" customWidth="1"/>
    <col min="3" max="3" width="4.140625" style="0" hidden="1" customWidth="1"/>
    <col min="4" max="4" width="3.140625" style="0" customWidth="1"/>
    <col min="5" max="5" width="3.57421875" style="0" customWidth="1"/>
    <col min="6" max="7" width="3.8515625" style="0" customWidth="1"/>
    <col min="8" max="8" width="4.140625" style="0" customWidth="1"/>
    <col min="9" max="9" width="3.28125" style="0" customWidth="1"/>
    <col min="10" max="10" width="3.140625" style="0" customWidth="1"/>
    <col min="11" max="11" width="3.28125" style="0" customWidth="1"/>
    <col min="12" max="12" width="4.140625" style="0" customWidth="1"/>
    <col min="13" max="13" width="4.8515625" style="0" customWidth="1"/>
    <col min="14" max="14" width="3.7109375" style="0" customWidth="1"/>
    <col min="15" max="15" width="0.13671875" style="1" hidden="1" customWidth="1"/>
    <col min="16" max="16" width="4.7109375" style="1" customWidth="1"/>
    <col min="17" max="17" width="3.8515625" style="0" customWidth="1"/>
    <col min="18" max="18" width="7.00390625" style="0" hidden="1" customWidth="1"/>
    <col min="19" max="19" width="7.421875" style="0" hidden="1" customWidth="1"/>
    <col min="20" max="21" width="6.8515625" style="0" hidden="1" customWidth="1"/>
    <col min="22" max="22" width="8.140625" style="0" hidden="1" customWidth="1"/>
    <col min="23" max="23" width="7.28125" style="0" hidden="1" customWidth="1"/>
    <col min="24" max="24" width="8.140625" style="0" hidden="1" customWidth="1"/>
    <col min="25" max="25" width="7.57421875" style="0" hidden="1" customWidth="1"/>
    <col min="26" max="27" width="7.140625" style="0" hidden="1" customWidth="1"/>
  </cols>
  <sheetData>
    <row r="1" spans="1:12" ht="13.5" customHeight="1">
      <c r="A1" s="38" t="s">
        <v>205</v>
      </c>
      <c r="B1" s="39"/>
      <c r="C1" s="40"/>
      <c r="D1" s="40"/>
      <c r="E1" s="40"/>
      <c r="G1" s="40"/>
      <c r="I1" s="38" t="s">
        <v>206</v>
      </c>
      <c r="J1" s="38"/>
      <c r="K1" s="38"/>
      <c r="L1" s="38"/>
    </row>
    <row r="2" spans="1:12" ht="13.5" customHeight="1">
      <c r="A2" s="38" t="s">
        <v>207</v>
      </c>
      <c r="B2" s="39"/>
      <c r="C2" s="40"/>
      <c r="D2" s="40"/>
      <c r="E2" s="40"/>
      <c r="F2" s="40"/>
      <c r="G2" s="40" t="s">
        <v>209</v>
      </c>
      <c r="H2" s="40"/>
      <c r="I2" s="40"/>
      <c r="J2" s="40"/>
      <c r="K2" s="40"/>
      <c r="L2" s="40"/>
    </row>
    <row r="3" spans="1:21" ht="13.5" customHeight="1">
      <c r="A3" s="40" t="s">
        <v>217</v>
      </c>
      <c r="B3" s="39"/>
      <c r="C3" s="40"/>
      <c r="D3" s="41"/>
      <c r="F3" s="40"/>
      <c r="G3" s="40"/>
      <c r="H3" s="40"/>
      <c r="I3" s="40"/>
      <c r="J3" s="40"/>
      <c r="K3" s="40"/>
      <c r="L3" s="40"/>
      <c r="R3" s="2"/>
      <c r="S3" s="2"/>
      <c r="T3" s="2"/>
      <c r="U3" s="2"/>
    </row>
    <row r="4" spans="1:13" ht="13.5" customHeight="1">
      <c r="A4" s="40" t="s">
        <v>210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6"/>
    </row>
    <row r="5" spans="1:27" ht="12.75" customHeight="1">
      <c r="A5" s="40" t="s">
        <v>211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6"/>
      <c r="R5" s="9" t="s">
        <v>27</v>
      </c>
      <c r="S5" s="9" t="s">
        <v>26</v>
      </c>
      <c r="T5" s="9" t="s">
        <v>28</v>
      </c>
      <c r="U5" s="9" t="s">
        <v>29</v>
      </c>
      <c r="V5" s="9" t="s">
        <v>67</v>
      </c>
      <c r="W5" s="9" t="s">
        <v>65</v>
      </c>
      <c r="X5" s="9" t="s">
        <v>69</v>
      </c>
      <c r="Y5" s="15" t="s">
        <v>75</v>
      </c>
      <c r="Z5" s="15" t="s">
        <v>72</v>
      </c>
      <c r="AA5" s="15" t="s">
        <v>76</v>
      </c>
    </row>
    <row r="6" spans="1:27" ht="13.5" customHeight="1">
      <c r="A6" s="40" t="s">
        <v>212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2"/>
      <c r="R6" s="7">
        <f>IF($Q14="f",($D14+$E14+$F14+$G14)*14+($I14+$J14+$K14+$L14)*14,0)</f>
        <v>0</v>
      </c>
      <c r="S6" s="7">
        <f>IF($Q14="d",($D14+$E14+$F14+$G14)*14+($I14+$J14+$K14+$L14)*14,0)</f>
        <v>56</v>
      </c>
      <c r="T6" s="7">
        <f>IF($Q14="s",($D14+$E14+$F14+$G14)*14+($I14+$J14+$K14+$L14)*14,0)</f>
        <v>0</v>
      </c>
      <c r="U6" s="7">
        <f>IF($Q14="c",($D14+$E14+$F14+$G14)*14+($I14+$J14+$K14+$L14)*14,0)</f>
        <v>0</v>
      </c>
      <c r="V6" s="6" t="s">
        <v>68</v>
      </c>
      <c r="W6" s="7">
        <f>IF(V6="o",SUM(R6,S6,T6,U6,),0)</f>
        <v>0</v>
      </c>
      <c r="X6" s="7">
        <f>IF(V6="f",SUM(S6,T6,U6,V6,),0)</f>
        <v>0</v>
      </c>
      <c r="Y6" s="7">
        <f>IF(EXACT($O14,Y$5),($D14+$E14+$F14+$G14)*14+($I14+$J14+$K14+$L14)*14,0)</f>
        <v>56</v>
      </c>
      <c r="Z6" s="7">
        <f>IF(EXACT($O14,Z$5),($D14+$E14+$F14+$G14)*14+($I14+$J14+$K14+$L14)*14,0)</f>
        <v>0</v>
      </c>
      <c r="AA6" s="7">
        <f>IF(EXACT($O14,AA$5),($D14+$E14+$F14+$G14)*14+($I14+$J14+$K14+$L14)*14,0)</f>
        <v>0</v>
      </c>
    </row>
    <row r="7" spans="18:27" ht="0.75" customHeight="1" hidden="1">
      <c r="R7" s="7">
        <f>IF($Q15="f",($D15+$E15+$F15+$G15)*14+($I15+$J15+$K15+$L15)*14,0)</f>
        <v>0</v>
      </c>
      <c r="S7" s="7">
        <f>IF($Q15="d",($D15+$E15+$F15+$G15)*14+($I15+$J15+$K15+$L15)*14,0)</f>
        <v>0</v>
      </c>
      <c r="T7" s="7">
        <f>IF($Q15="s",($D15+$E15+$F15+$G15)*14+($I15+$J15+$K15+$L15)*14,0)</f>
        <v>56</v>
      </c>
      <c r="U7" s="7">
        <f>IF($Q15="c",($D15+$E15+$F15+$G15)*14+($I15+$J15+$K15+$L15)*14,0)</f>
        <v>0</v>
      </c>
      <c r="V7" s="6" t="s">
        <v>68</v>
      </c>
      <c r="W7" s="7">
        <f aca="true" t="shared" si="0" ref="W7:W32">IF(V7="o",SUM(R7,S7,T7,U7,),0)</f>
        <v>0</v>
      </c>
      <c r="X7" s="7">
        <f aca="true" t="shared" si="1" ref="X7:X32">IF(V7="f",SUM(S7,T7,U7,V7,),0)</f>
        <v>0</v>
      </c>
      <c r="Y7" s="7">
        <f>IF(EXACT($O15,Y$5),($D15+$E15+$F15+$G15)*14+($I15+$J15+$K15+$L15)*14,0)</f>
        <v>0</v>
      </c>
      <c r="Z7" s="7">
        <f>IF(EXACT($O15,Z$5),($D15+$E15+$F15+$G15)*14+($I15+$J15+$K15+$L15)*14,0)</f>
        <v>0</v>
      </c>
      <c r="AA7" s="7">
        <f>IF(EXACT($O15,AA$5),($D15+$E15+$F15+$G15)*14+($I15+$J15+$K15+$L15)*14,0)</f>
        <v>0</v>
      </c>
    </row>
    <row r="8" spans="18:27" ht="12.75" hidden="1">
      <c r="R8" s="7">
        <f>IF($Q16="f",($D16+$E16+$F16+$G16)*14+($I16+$J16+$K16+$L16)*14,0)</f>
        <v>0</v>
      </c>
      <c r="S8" s="7">
        <f>IF($Q16="d",($D16+$E16+$F16+$G16)*14+($I16+$J16+$K16+$L16)*14,0)</f>
        <v>0</v>
      </c>
      <c r="T8" s="7">
        <f>IF($Q16="s",($D16+$E16+$F16+$G16)*14+($I16+$J16+$K16+$L16)*14,0)</f>
        <v>42</v>
      </c>
      <c r="U8" s="7">
        <f>IF($Q16="c",($D16+$E16+$F16+$G16)*14+($I16+$J16+$K16+$L16)*14,0)</f>
        <v>0</v>
      </c>
      <c r="V8" s="6" t="s">
        <v>68</v>
      </c>
      <c r="W8" s="7">
        <f t="shared" si="0"/>
        <v>0</v>
      </c>
      <c r="X8" s="7">
        <f t="shared" si="1"/>
        <v>0</v>
      </c>
      <c r="Y8" s="7">
        <f>IF(EXACT($O16,Y$5),($D16+$E16+$F16+$G16)*14+($I16+$J16+$K16+$L16)*14,0)</f>
        <v>0</v>
      </c>
      <c r="Z8" s="7">
        <f>IF(EXACT($O16,Z$5),($D16+$E16+$F16+$G16)*14+($I16+$J16+$K16+$L16)*14,0)</f>
        <v>0</v>
      </c>
      <c r="AA8" s="7">
        <f>IF(EXACT($O16,AA$5),($D16+$E16+$F16+$G16)*14+($I16+$J16+$K16+$L16)*14,0)</f>
        <v>0</v>
      </c>
    </row>
    <row r="9" spans="2:27" ht="0.75" customHeight="1" hidden="1">
      <c r="B9" s="2"/>
      <c r="C9" s="2"/>
      <c r="D9" s="2"/>
      <c r="E9" s="2"/>
      <c r="K9" s="2"/>
      <c r="L9" s="2"/>
      <c r="M9" s="2"/>
      <c r="N9" s="2"/>
      <c r="O9" s="3"/>
      <c r="P9" s="3"/>
      <c r="Q9" s="4"/>
      <c r="R9" s="7">
        <f>IF($Q17="f",($D17+$E17+$F17+$G17)*14+($I17+$J17+$K17+$L17)*14,0)</f>
        <v>0</v>
      </c>
      <c r="S9" s="7">
        <f>IF($Q17="d",($D17+$E17+$F17+$G17)*14+($I17+$J17+$K17+$L17)*14,0)</f>
        <v>0</v>
      </c>
      <c r="T9" s="7">
        <f>IF($Q17="s",($D17+$E17+$F17+$G17)*14+($I17+$J17+$K17+$L17)*14,0)</f>
        <v>56</v>
      </c>
      <c r="U9" s="7">
        <f>IF($Q17="c",($D17+$E17+$F17+$G17)*14+($I17+$J17+$K17+$L17)*14,0)</f>
        <v>0</v>
      </c>
      <c r="V9" s="6" t="s">
        <v>66</v>
      </c>
      <c r="W9" s="7">
        <f t="shared" si="0"/>
        <v>56</v>
      </c>
      <c r="X9" s="7">
        <f t="shared" si="1"/>
        <v>0</v>
      </c>
      <c r="Y9" s="7">
        <f>IF(EXACT($O17,Y$5),($D17+$E17+$F17+$G17)*14+($I17+$J17+$K17+$L17)*14,0)</f>
        <v>0</v>
      </c>
      <c r="Z9" s="7">
        <f>IF(EXACT($O17,Z$5),($D17+$E17+$F17+$G17)*14+($I17+$J17+$K17+$L17)*14,0)</f>
        <v>0</v>
      </c>
      <c r="AA9" s="7">
        <f>IF(EXACT($O17,AA$5),($D17+$E17+$F17+$G17)*14+($I17+$J17+$K17+$L17)*14,0)</f>
        <v>56</v>
      </c>
    </row>
    <row r="10" spans="1:27" ht="11.25" customHeight="1">
      <c r="A10" s="3"/>
      <c r="F10" s="2" t="s">
        <v>99</v>
      </c>
      <c r="G10" s="2"/>
      <c r="H10" s="2"/>
      <c r="I10" s="2"/>
      <c r="J10" s="2"/>
      <c r="Q10" s="6"/>
      <c r="R10" s="7">
        <f>IF($Q18="f",($D18+$E18+$F18+$G18)*14+($I18+$J18+$K18+$L18)*14,0)</f>
        <v>0</v>
      </c>
      <c r="S10" s="7">
        <f>IF($Q18="d",($D18+$E18+$F18+$G18)*14+($I18+$J18+$K18+$L18)*14,0)</f>
        <v>0</v>
      </c>
      <c r="T10" s="7">
        <f>IF($Q18="s",($D18+$E18+$F18+$G18)*14+($I18+$J18+$K18+$L18)*14,0)</f>
        <v>56</v>
      </c>
      <c r="U10" s="7">
        <f>IF($Q18="c",($D18+$E18+$F18+$G18)*14+($I18+$J18+$K18+$L18)*14,0)</f>
        <v>0</v>
      </c>
      <c r="V10" s="35" t="s">
        <v>112</v>
      </c>
      <c r="W10" s="7">
        <f t="shared" si="0"/>
        <v>0</v>
      </c>
      <c r="X10" s="7">
        <f t="shared" si="1"/>
        <v>0</v>
      </c>
      <c r="Y10" s="7"/>
      <c r="Z10" s="7"/>
      <c r="AA10" s="7"/>
    </row>
    <row r="11" spans="1:27" ht="21" customHeight="1">
      <c r="A11" s="3"/>
      <c r="F11" s="2"/>
      <c r="G11" s="2"/>
      <c r="H11" s="2"/>
      <c r="I11" s="2"/>
      <c r="J11" s="2"/>
      <c r="Q11" s="6"/>
      <c r="R11" s="7"/>
      <c r="S11" s="7"/>
      <c r="T11" s="7"/>
      <c r="U11" s="7"/>
      <c r="V11" s="35"/>
      <c r="W11" s="7"/>
      <c r="X11" s="7"/>
      <c r="Y11" s="7"/>
      <c r="Z11" s="7"/>
      <c r="AA11" s="7"/>
    </row>
    <row r="12" spans="1:27" ht="11.25" customHeight="1">
      <c r="A12" s="3"/>
      <c r="D12" s="95" t="s">
        <v>227</v>
      </c>
      <c r="E12" s="95"/>
      <c r="F12" s="95"/>
      <c r="G12" s="95"/>
      <c r="H12" s="95"/>
      <c r="I12" s="96" t="s">
        <v>228</v>
      </c>
      <c r="J12" s="96"/>
      <c r="K12" s="96"/>
      <c r="L12" s="96"/>
      <c r="M12" s="96"/>
      <c r="N12" s="96"/>
      <c r="Q12" s="6"/>
      <c r="R12" s="7"/>
      <c r="S12" s="7"/>
      <c r="T12" s="7"/>
      <c r="U12" s="7"/>
      <c r="V12" s="35"/>
      <c r="W12" s="7"/>
      <c r="X12" s="7"/>
      <c r="Y12" s="7"/>
      <c r="Z12" s="7"/>
      <c r="AA12" s="7"/>
    </row>
    <row r="13" spans="1:27" ht="15.75" customHeight="1">
      <c r="A13" s="4" t="s">
        <v>0</v>
      </c>
      <c r="B13" s="15" t="s">
        <v>113</v>
      </c>
      <c r="C13" s="87" t="s">
        <v>219</v>
      </c>
      <c r="D13" s="4" t="s">
        <v>1</v>
      </c>
      <c r="E13" s="4" t="s">
        <v>2</v>
      </c>
      <c r="F13" s="4" t="s">
        <v>3</v>
      </c>
      <c r="G13" s="4" t="s">
        <v>4</v>
      </c>
      <c r="H13" s="4" t="s">
        <v>5</v>
      </c>
      <c r="I13" s="4" t="s">
        <v>6</v>
      </c>
      <c r="J13" s="4" t="s">
        <v>7</v>
      </c>
      <c r="K13" s="4" t="s">
        <v>8</v>
      </c>
      <c r="L13" s="4" t="s">
        <v>9</v>
      </c>
      <c r="M13" s="4" t="s">
        <v>10</v>
      </c>
      <c r="N13" s="4" t="s">
        <v>11</v>
      </c>
      <c r="O13" s="5"/>
      <c r="P13" s="55" t="s">
        <v>218</v>
      </c>
      <c r="Q13" s="4" t="s">
        <v>24</v>
      </c>
      <c r="R13" s="7">
        <f aca="true" t="shared" si="2" ref="R13:R26">IF($Q19="f",($D19+$E19+$F19+$G19)*14+($I19+$J19+$K19+$L19)*14,0)</f>
        <v>0</v>
      </c>
      <c r="S13" s="7">
        <f aca="true" t="shared" si="3" ref="S13:S26">IF($Q19="d",($D19+$E19+$F19+$G19)*14+($I19+$J19+$K19+$L19)*14,0)</f>
        <v>42</v>
      </c>
      <c r="T13" s="7">
        <f aca="true" t="shared" si="4" ref="T13:T26">IF($Q19="s",($D19+$E19+$F19+$G19)*14+($I19+$J19+$K19+$L19)*14,0)</f>
        <v>0</v>
      </c>
      <c r="U13" s="7">
        <f aca="true" t="shared" si="5" ref="U13:U26">IF($Q19="c",($D19+$E19+$F19+$G19)*14+($I19+$J19+$K19+$L19)*14,0)</f>
        <v>0</v>
      </c>
      <c r="V13" s="6" t="s">
        <v>68</v>
      </c>
      <c r="W13" s="7">
        <f t="shared" si="0"/>
        <v>0</v>
      </c>
      <c r="X13" s="7">
        <f t="shared" si="1"/>
        <v>0</v>
      </c>
      <c r="Y13" s="7">
        <f aca="true" t="shared" si="6" ref="Y13:AA14">IF(EXACT($O19,Y$5),($D19+$E19+$F19+$G19)*14+($I19+$J19+$K19+$L19)*14,0)</f>
        <v>0</v>
      </c>
      <c r="Z13" s="7">
        <f t="shared" si="6"/>
        <v>0</v>
      </c>
      <c r="AA13" s="7">
        <f t="shared" si="6"/>
        <v>0</v>
      </c>
    </row>
    <row r="14" spans="1:27" s="20" customFormat="1" ht="12" customHeight="1">
      <c r="A14" s="56" t="s">
        <v>57</v>
      </c>
      <c r="B14" s="56" t="s">
        <v>176</v>
      </c>
      <c r="C14" s="66">
        <v>7</v>
      </c>
      <c r="D14" s="14">
        <v>2</v>
      </c>
      <c r="E14" s="14">
        <v>1</v>
      </c>
      <c r="F14" s="14">
        <v>1</v>
      </c>
      <c r="G14" s="22"/>
      <c r="H14" s="14">
        <v>4</v>
      </c>
      <c r="I14" s="14"/>
      <c r="J14" s="14"/>
      <c r="K14" s="14"/>
      <c r="L14" s="14"/>
      <c r="M14" s="14"/>
      <c r="N14" s="14" t="s">
        <v>58</v>
      </c>
      <c r="O14" s="58" t="s">
        <v>75</v>
      </c>
      <c r="P14" s="78">
        <v>2</v>
      </c>
      <c r="Q14" s="59" t="s">
        <v>30</v>
      </c>
      <c r="R14" s="19">
        <f t="shared" si="2"/>
        <v>0</v>
      </c>
      <c r="S14" s="7">
        <f t="shared" si="3"/>
        <v>0</v>
      </c>
      <c r="T14" s="7">
        <f t="shared" si="4"/>
        <v>56</v>
      </c>
      <c r="U14" s="7">
        <f t="shared" si="5"/>
        <v>0</v>
      </c>
      <c r="V14" s="18" t="s">
        <v>66</v>
      </c>
      <c r="W14" s="19">
        <f t="shared" si="0"/>
        <v>56</v>
      </c>
      <c r="X14" s="19">
        <f t="shared" si="1"/>
        <v>0</v>
      </c>
      <c r="Y14" s="7">
        <f t="shared" si="6"/>
        <v>0</v>
      </c>
      <c r="Z14" s="7">
        <f t="shared" si="6"/>
        <v>0</v>
      </c>
      <c r="AA14" s="7">
        <f t="shared" si="6"/>
        <v>0</v>
      </c>
    </row>
    <row r="15" spans="1:27" s="20" customFormat="1" ht="23.25" customHeight="1">
      <c r="A15" s="56" t="s">
        <v>91</v>
      </c>
      <c r="B15" s="56" t="s">
        <v>177</v>
      </c>
      <c r="C15" s="66">
        <v>7</v>
      </c>
      <c r="D15" s="14">
        <v>2</v>
      </c>
      <c r="E15" s="14"/>
      <c r="F15" s="14"/>
      <c r="G15" s="14">
        <v>2</v>
      </c>
      <c r="H15" s="14">
        <v>5</v>
      </c>
      <c r="I15" s="14"/>
      <c r="J15" s="14"/>
      <c r="K15" s="14"/>
      <c r="L15" s="14"/>
      <c r="M15" s="14"/>
      <c r="N15" s="14" t="s">
        <v>59</v>
      </c>
      <c r="O15" s="58"/>
      <c r="P15" s="78">
        <v>3</v>
      </c>
      <c r="Q15" s="59" t="s">
        <v>32</v>
      </c>
      <c r="R15" s="19">
        <f t="shared" si="2"/>
        <v>0</v>
      </c>
      <c r="S15" s="7">
        <f t="shared" si="3"/>
        <v>0</v>
      </c>
      <c r="T15" s="7">
        <f t="shared" si="4"/>
        <v>56</v>
      </c>
      <c r="U15" s="7">
        <f t="shared" si="5"/>
        <v>0</v>
      </c>
      <c r="V15" s="36" t="s">
        <v>112</v>
      </c>
      <c r="W15" s="19">
        <f t="shared" si="0"/>
        <v>0</v>
      </c>
      <c r="X15" s="19">
        <f t="shared" si="1"/>
        <v>0</v>
      </c>
      <c r="Y15" s="7"/>
      <c r="Z15" s="7"/>
      <c r="AA15" s="7"/>
    </row>
    <row r="16" spans="1:27" ht="25.5">
      <c r="A16" s="56" t="s">
        <v>95</v>
      </c>
      <c r="B16" s="56" t="s">
        <v>178</v>
      </c>
      <c r="C16" s="66">
        <v>7</v>
      </c>
      <c r="D16" s="14">
        <v>2</v>
      </c>
      <c r="E16" s="14"/>
      <c r="F16" s="14">
        <v>1</v>
      </c>
      <c r="G16" s="14"/>
      <c r="H16" s="14">
        <v>2</v>
      </c>
      <c r="I16" s="14"/>
      <c r="J16" s="14"/>
      <c r="K16" s="14"/>
      <c r="L16" s="14"/>
      <c r="M16" s="14"/>
      <c r="N16" s="14" t="s">
        <v>58</v>
      </c>
      <c r="O16" s="58"/>
      <c r="P16" s="78">
        <v>3</v>
      </c>
      <c r="Q16" s="59" t="s">
        <v>32</v>
      </c>
      <c r="R16" s="7">
        <f t="shared" si="2"/>
        <v>0</v>
      </c>
      <c r="S16" s="7">
        <f t="shared" si="3"/>
        <v>0</v>
      </c>
      <c r="T16" s="7">
        <f t="shared" si="4"/>
        <v>56</v>
      </c>
      <c r="U16" s="7">
        <f t="shared" si="5"/>
        <v>0</v>
      </c>
      <c r="V16" s="6" t="s">
        <v>68</v>
      </c>
      <c r="W16" s="7">
        <f t="shared" si="0"/>
        <v>0</v>
      </c>
      <c r="X16" s="7">
        <f t="shared" si="1"/>
        <v>0</v>
      </c>
      <c r="Y16" s="7">
        <f aca="true" t="shared" si="7" ref="Y16:AA20">IF(EXACT($O22,Y$5),($D22+$E22+$F22+$G22)*14+($I22+$J22+$K22+$L22)*14,0)</f>
        <v>56</v>
      </c>
      <c r="Z16" s="7">
        <f t="shared" si="7"/>
        <v>0</v>
      </c>
      <c r="AA16" s="7">
        <f t="shared" si="7"/>
        <v>0</v>
      </c>
    </row>
    <row r="17" spans="1:27" ht="24.75" customHeight="1">
      <c r="A17" s="56" t="s">
        <v>168</v>
      </c>
      <c r="B17" s="56" t="s">
        <v>179</v>
      </c>
      <c r="C17" s="66">
        <v>7</v>
      </c>
      <c r="D17" s="14">
        <v>2</v>
      </c>
      <c r="E17" s="14"/>
      <c r="F17" s="14">
        <v>2</v>
      </c>
      <c r="G17" s="14"/>
      <c r="H17" s="14">
        <v>3</v>
      </c>
      <c r="I17" s="14"/>
      <c r="J17" s="14"/>
      <c r="K17" s="14"/>
      <c r="L17" s="14"/>
      <c r="M17" s="14"/>
      <c r="N17" s="14" t="s">
        <v>59</v>
      </c>
      <c r="O17" s="58" t="s">
        <v>76</v>
      </c>
      <c r="P17" s="78">
        <v>3</v>
      </c>
      <c r="Q17" s="59" t="s">
        <v>32</v>
      </c>
      <c r="R17" s="7">
        <f t="shared" si="2"/>
        <v>0</v>
      </c>
      <c r="S17" s="7">
        <f t="shared" si="3"/>
        <v>0</v>
      </c>
      <c r="T17" s="7">
        <f t="shared" si="4"/>
        <v>42</v>
      </c>
      <c r="U17" s="7">
        <f t="shared" si="5"/>
        <v>0</v>
      </c>
      <c r="V17" s="6" t="s">
        <v>68</v>
      </c>
      <c r="W17" s="7">
        <f t="shared" si="0"/>
        <v>0</v>
      </c>
      <c r="X17" s="7">
        <f t="shared" si="1"/>
        <v>0</v>
      </c>
      <c r="Y17" s="7">
        <f t="shared" si="7"/>
        <v>0</v>
      </c>
      <c r="Z17" s="7">
        <f t="shared" si="7"/>
        <v>0</v>
      </c>
      <c r="AA17" s="7">
        <f t="shared" si="7"/>
        <v>0</v>
      </c>
    </row>
    <row r="18" spans="1:27" ht="12.75">
      <c r="A18" s="56" t="s">
        <v>167</v>
      </c>
      <c r="B18" s="56" t="s">
        <v>180</v>
      </c>
      <c r="C18" s="66">
        <v>7</v>
      </c>
      <c r="D18" s="14">
        <v>2</v>
      </c>
      <c r="E18" s="14"/>
      <c r="F18" s="14">
        <v>2</v>
      </c>
      <c r="G18" s="14"/>
      <c r="H18" s="14">
        <v>3</v>
      </c>
      <c r="I18" s="14"/>
      <c r="J18" s="14"/>
      <c r="K18" s="14"/>
      <c r="L18" s="14"/>
      <c r="M18" s="14"/>
      <c r="N18" s="14" t="s">
        <v>59</v>
      </c>
      <c r="O18" s="58" t="s">
        <v>76</v>
      </c>
      <c r="P18" s="78">
        <v>3</v>
      </c>
      <c r="Q18" s="59" t="s">
        <v>32</v>
      </c>
      <c r="R18" s="7">
        <f t="shared" si="2"/>
        <v>0</v>
      </c>
      <c r="S18" s="7">
        <f t="shared" si="3"/>
        <v>0</v>
      </c>
      <c r="T18" s="7">
        <f t="shared" si="4"/>
        <v>42</v>
      </c>
      <c r="U18" s="7">
        <f t="shared" si="5"/>
        <v>0</v>
      </c>
      <c r="V18" s="6" t="s">
        <v>68</v>
      </c>
      <c r="W18" s="7">
        <f t="shared" si="0"/>
        <v>0</v>
      </c>
      <c r="X18" s="7">
        <f t="shared" si="1"/>
        <v>0</v>
      </c>
      <c r="Y18" s="7">
        <f t="shared" si="7"/>
        <v>0</v>
      </c>
      <c r="Z18" s="7">
        <f t="shared" si="7"/>
        <v>0</v>
      </c>
      <c r="AA18" s="7">
        <f t="shared" si="7"/>
        <v>0</v>
      </c>
    </row>
    <row r="19" spans="1:27" ht="25.5">
      <c r="A19" s="56" t="s">
        <v>60</v>
      </c>
      <c r="B19" s="56" t="s">
        <v>181</v>
      </c>
      <c r="C19" s="66">
        <v>7</v>
      </c>
      <c r="D19" s="14">
        <v>2</v>
      </c>
      <c r="E19" s="14">
        <v>1</v>
      </c>
      <c r="F19" s="14"/>
      <c r="G19" s="22"/>
      <c r="H19" s="14">
        <v>5</v>
      </c>
      <c r="I19" s="14"/>
      <c r="J19" s="14"/>
      <c r="K19" s="14"/>
      <c r="L19" s="14"/>
      <c r="M19" s="14"/>
      <c r="N19" s="14" t="s">
        <v>59</v>
      </c>
      <c r="O19" s="58"/>
      <c r="P19" s="78">
        <v>2</v>
      </c>
      <c r="Q19" s="59" t="s">
        <v>30</v>
      </c>
      <c r="R19" s="7">
        <f t="shared" si="2"/>
        <v>0</v>
      </c>
      <c r="S19" s="7">
        <f t="shared" si="3"/>
        <v>0</v>
      </c>
      <c r="T19" s="7">
        <f t="shared" si="4"/>
        <v>70</v>
      </c>
      <c r="U19" s="7">
        <f t="shared" si="5"/>
        <v>0</v>
      </c>
      <c r="V19" s="6" t="s">
        <v>68</v>
      </c>
      <c r="W19" s="7">
        <f t="shared" si="0"/>
        <v>0</v>
      </c>
      <c r="X19" s="7">
        <f t="shared" si="1"/>
        <v>0</v>
      </c>
      <c r="Y19" s="7">
        <f t="shared" si="7"/>
        <v>0</v>
      </c>
      <c r="Z19" s="7">
        <f t="shared" si="7"/>
        <v>0</v>
      </c>
      <c r="AA19" s="7">
        <f t="shared" si="7"/>
        <v>70</v>
      </c>
    </row>
    <row r="20" spans="1:27" ht="25.5">
      <c r="A20" s="60" t="s">
        <v>170</v>
      </c>
      <c r="B20" s="56" t="s">
        <v>182</v>
      </c>
      <c r="C20" s="61">
        <v>7</v>
      </c>
      <c r="D20" s="61">
        <v>3</v>
      </c>
      <c r="E20" s="61">
        <v>1</v>
      </c>
      <c r="F20" s="61"/>
      <c r="G20" s="61"/>
      <c r="H20" s="61">
        <v>6</v>
      </c>
      <c r="I20" s="61"/>
      <c r="J20" s="61"/>
      <c r="K20" s="61"/>
      <c r="L20" s="61"/>
      <c r="M20" s="61"/>
      <c r="N20" s="61" t="s">
        <v>59</v>
      </c>
      <c r="O20" s="62"/>
      <c r="P20" s="79">
        <v>3</v>
      </c>
      <c r="Q20" s="63" t="s">
        <v>32</v>
      </c>
      <c r="R20" s="7">
        <f t="shared" si="2"/>
        <v>0</v>
      </c>
      <c r="S20" s="7">
        <f t="shared" si="3"/>
        <v>0</v>
      </c>
      <c r="T20" s="7">
        <f t="shared" si="4"/>
        <v>56</v>
      </c>
      <c r="U20" s="7">
        <f t="shared" si="5"/>
        <v>0</v>
      </c>
      <c r="V20" s="6" t="s">
        <v>66</v>
      </c>
      <c r="W20" s="7">
        <f t="shared" si="0"/>
        <v>56</v>
      </c>
      <c r="X20" s="7">
        <f t="shared" si="1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</row>
    <row r="21" spans="1:27" ht="25.5">
      <c r="A21" s="60" t="s">
        <v>169</v>
      </c>
      <c r="B21" s="56" t="s">
        <v>183</v>
      </c>
      <c r="C21" s="61">
        <v>7</v>
      </c>
      <c r="D21" s="61">
        <v>3</v>
      </c>
      <c r="E21" s="61">
        <v>1</v>
      </c>
      <c r="F21" s="61"/>
      <c r="G21" s="61"/>
      <c r="H21" s="61">
        <v>6</v>
      </c>
      <c r="I21" s="61"/>
      <c r="J21" s="61"/>
      <c r="K21" s="61"/>
      <c r="L21" s="61"/>
      <c r="M21" s="61"/>
      <c r="N21" s="61" t="s">
        <v>59</v>
      </c>
      <c r="O21" s="62"/>
      <c r="P21" s="79">
        <v>3</v>
      </c>
      <c r="Q21" s="63" t="s">
        <v>32</v>
      </c>
      <c r="R21" s="7">
        <f t="shared" si="2"/>
        <v>0</v>
      </c>
      <c r="S21" s="7">
        <f t="shared" si="3"/>
        <v>0</v>
      </c>
      <c r="T21" s="7">
        <f t="shared" si="4"/>
        <v>56</v>
      </c>
      <c r="U21" s="7">
        <f t="shared" si="5"/>
        <v>0</v>
      </c>
      <c r="V21" s="35" t="s">
        <v>112</v>
      </c>
      <c r="W21" s="7">
        <f t="shared" si="0"/>
        <v>0</v>
      </c>
      <c r="X21" s="7">
        <f t="shared" si="1"/>
        <v>0</v>
      </c>
      <c r="Y21" s="7"/>
      <c r="Z21" s="7"/>
      <c r="AA21" s="7"/>
    </row>
    <row r="22" spans="1:27" ht="13.5" customHeight="1">
      <c r="A22" s="56" t="s">
        <v>93</v>
      </c>
      <c r="B22" s="56" t="s">
        <v>184</v>
      </c>
      <c r="C22" s="66">
        <v>7</v>
      </c>
      <c r="D22" s="14">
        <v>2</v>
      </c>
      <c r="E22" s="14">
        <v>1</v>
      </c>
      <c r="F22" s="14"/>
      <c r="G22" s="14">
        <v>1</v>
      </c>
      <c r="H22" s="14">
        <v>5</v>
      </c>
      <c r="I22" s="14"/>
      <c r="J22" s="14"/>
      <c r="K22" s="14"/>
      <c r="L22" s="14"/>
      <c r="M22" s="14"/>
      <c r="N22" s="14" t="s">
        <v>58</v>
      </c>
      <c r="O22" s="58" t="s">
        <v>75</v>
      </c>
      <c r="P22" s="78">
        <v>3</v>
      </c>
      <c r="Q22" s="59" t="s">
        <v>32</v>
      </c>
      <c r="R22" s="7">
        <f t="shared" si="2"/>
        <v>0</v>
      </c>
      <c r="S22" s="7">
        <f t="shared" si="3"/>
        <v>0</v>
      </c>
      <c r="T22" s="7">
        <f t="shared" si="4"/>
        <v>70</v>
      </c>
      <c r="U22" s="7">
        <f t="shared" si="5"/>
        <v>0</v>
      </c>
      <c r="V22" s="6" t="s">
        <v>66</v>
      </c>
      <c r="W22" s="7">
        <f t="shared" si="0"/>
        <v>70</v>
      </c>
      <c r="X22" s="7">
        <f t="shared" si="1"/>
        <v>0</v>
      </c>
      <c r="Y22" s="7">
        <f>IF(EXACT($O28,Y$5),($D28+$E28+$F28+$G28)*14+($I28+$J28+$K28+$L28)*14,0)</f>
        <v>0</v>
      </c>
      <c r="Z22" s="7">
        <f>IF(EXACT($O28,Z$5),($D28+$E28+$F28+$G28)*14+($I28+$J28+$K28+$L28)*14,0)</f>
        <v>0</v>
      </c>
      <c r="AA22" s="7">
        <f>IF(EXACT($O28,AA$5),($D28+$E28+$F28+$G28)*14+($I28+$J28+$K28+$L28)*14,0)</f>
        <v>0</v>
      </c>
    </row>
    <row r="23" spans="1:27" ht="25.5">
      <c r="A23" s="56" t="s">
        <v>94</v>
      </c>
      <c r="B23" s="56" t="s">
        <v>185</v>
      </c>
      <c r="C23" s="66">
        <v>7</v>
      </c>
      <c r="D23" s="14">
        <v>2</v>
      </c>
      <c r="E23" s="14"/>
      <c r="F23" s="14">
        <v>1</v>
      </c>
      <c r="G23" s="14"/>
      <c r="H23" s="14"/>
      <c r="I23" s="14"/>
      <c r="J23" s="14"/>
      <c r="K23" s="14"/>
      <c r="L23" s="14"/>
      <c r="M23" s="14"/>
      <c r="N23" s="14" t="s">
        <v>58</v>
      </c>
      <c r="O23" s="58"/>
      <c r="P23" s="78">
        <v>3</v>
      </c>
      <c r="Q23" s="59" t="s">
        <v>32</v>
      </c>
      <c r="R23" s="7">
        <f t="shared" si="2"/>
        <v>0</v>
      </c>
      <c r="S23" s="7">
        <f t="shared" si="3"/>
        <v>0</v>
      </c>
      <c r="T23" s="7">
        <f t="shared" si="4"/>
        <v>70</v>
      </c>
      <c r="U23" s="7">
        <f t="shared" si="5"/>
        <v>0</v>
      </c>
      <c r="V23" s="35" t="s">
        <v>112</v>
      </c>
      <c r="W23" s="7">
        <f t="shared" si="0"/>
        <v>0</v>
      </c>
      <c r="X23" s="7">
        <f t="shared" si="1"/>
        <v>0</v>
      </c>
      <c r="Y23" s="7"/>
      <c r="Z23" s="7"/>
      <c r="AA23" s="7"/>
    </row>
    <row r="24" spans="1:27" ht="12.75">
      <c r="A24" s="56" t="s">
        <v>73</v>
      </c>
      <c r="B24" s="56" t="s">
        <v>186</v>
      </c>
      <c r="C24" s="66">
        <v>8</v>
      </c>
      <c r="D24" s="14"/>
      <c r="E24" s="14"/>
      <c r="F24" s="14"/>
      <c r="G24" s="14"/>
      <c r="H24" s="14"/>
      <c r="I24" s="14">
        <v>2</v>
      </c>
      <c r="J24" s="14">
        <v>1</v>
      </c>
      <c r="K24" s="14"/>
      <c r="L24" s="14"/>
      <c r="M24" s="14">
        <v>4</v>
      </c>
      <c r="N24" s="14" t="s">
        <v>62</v>
      </c>
      <c r="O24" s="58"/>
      <c r="P24" s="78">
        <v>2</v>
      </c>
      <c r="Q24" s="59" t="s">
        <v>32</v>
      </c>
      <c r="R24" s="7">
        <f t="shared" si="2"/>
        <v>0</v>
      </c>
      <c r="S24" s="7">
        <f t="shared" si="3"/>
        <v>0</v>
      </c>
      <c r="T24" s="7">
        <f t="shared" si="4"/>
        <v>0</v>
      </c>
      <c r="U24" s="7">
        <f t="shared" si="5"/>
        <v>28</v>
      </c>
      <c r="V24" s="6" t="s">
        <v>66</v>
      </c>
      <c r="W24" s="7">
        <f t="shared" si="0"/>
        <v>28</v>
      </c>
      <c r="X24" s="7">
        <f t="shared" si="1"/>
        <v>0</v>
      </c>
      <c r="Y24" s="7">
        <f>IF(EXACT($O30,Y$5),($D30+$E30+$F30+$G30)*14+($I30+$J30+$K30+$L30)*14,0)</f>
        <v>28</v>
      </c>
      <c r="Z24" s="7">
        <f>IF(EXACT($O30,Z$5),($D30+$E30+$F30+$G30)*14+($I30+$J30+$K30+$L30)*14,0)</f>
        <v>0</v>
      </c>
      <c r="AA24" s="7">
        <f>IF(EXACT($O30,AA$5),($D30+$E30+$F30+$G30)*14+($I30+$J30+$K30+$L30)*14,0)</f>
        <v>0</v>
      </c>
    </row>
    <row r="25" spans="1:27" ht="25.5">
      <c r="A25" s="56" t="s">
        <v>71</v>
      </c>
      <c r="B25" s="56" t="s">
        <v>187</v>
      </c>
      <c r="C25" s="66">
        <v>8</v>
      </c>
      <c r="D25" s="14"/>
      <c r="E25" s="14"/>
      <c r="F25" s="14"/>
      <c r="G25" s="14"/>
      <c r="H25" s="14"/>
      <c r="I25" s="14">
        <v>2</v>
      </c>
      <c r="J25" s="14">
        <v>1</v>
      </c>
      <c r="K25" s="14">
        <v>2</v>
      </c>
      <c r="L25" s="14"/>
      <c r="M25" s="14">
        <v>5</v>
      </c>
      <c r="N25" s="14" t="s">
        <v>61</v>
      </c>
      <c r="O25" s="58" t="s">
        <v>76</v>
      </c>
      <c r="P25" s="78">
        <v>3</v>
      </c>
      <c r="Q25" s="59" t="s">
        <v>32</v>
      </c>
      <c r="R25" s="7">
        <f t="shared" si="2"/>
        <v>0</v>
      </c>
      <c r="S25" s="7">
        <f t="shared" si="3"/>
        <v>0</v>
      </c>
      <c r="T25" s="7">
        <f t="shared" si="4"/>
        <v>0</v>
      </c>
      <c r="U25" s="7">
        <f t="shared" si="5"/>
        <v>28</v>
      </c>
      <c r="V25" s="35" t="s">
        <v>112</v>
      </c>
      <c r="W25" s="7">
        <f t="shared" si="0"/>
        <v>0</v>
      </c>
      <c r="X25" s="7">
        <f t="shared" si="1"/>
        <v>0</v>
      </c>
      <c r="Y25" s="7"/>
      <c r="Z25" s="7"/>
      <c r="AA25" s="7"/>
    </row>
    <row r="26" spans="1:27" ht="24.75" customHeight="1">
      <c r="A26" s="56" t="s">
        <v>172</v>
      </c>
      <c r="B26" s="56" t="s">
        <v>188</v>
      </c>
      <c r="C26" s="66">
        <v>8</v>
      </c>
      <c r="D26" s="14"/>
      <c r="E26" s="14"/>
      <c r="F26" s="14"/>
      <c r="G26" s="14"/>
      <c r="H26" s="14"/>
      <c r="I26" s="14">
        <v>2</v>
      </c>
      <c r="J26" s="14">
        <v>1</v>
      </c>
      <c r="K26" s="14">
        <v>1</v>
      </c>
      <c r="L26" s="14"/>
      <c r="M26" s="14">
        <v>4</v>
      </c>
      <c r="N26" s="14" t="s">
        <v>61</v>
      </c>
      <c r="O26" s="58"/>
      <c r="P26" s="78">
        <v>3</v>
      </c>
      <c r="Q26" s="59" t="s">
        <v>32</v>
      </c>
      <c r="R26" s="7">
        <f t="shared" si="2"/>
        <v>0</v>
      </c>
      <c r="S26" s="7">
        <f t="shared" si="3"/>
        <v>0</v>
      </c>
      <c r="T26" s="7">
        <f t="shared" si="4"/>
        <v>0</v>
      </c>
      <c r="U26" s="7">
        <f t="shared" si="5"/>
        <v>0</v>
      </c>
      <c r="V26" s="6" t="s">
        <v>68</v>
      </c>
      <c r="W26" s="7">
        <f t="shared" si="0"/>
        <v>0</v>
      </c>
      <c r="X26" s="7">
        <f t="shared" si="1"/>
        <v>0</v>
      </c>
      <c r="Y26" s="7">
        <f>IF(EXACT($O32,Y$5),($D32+$E32+$F32+$G32)*14+($I32+$J32+$K32+$L32)*14,0)</f>
        <v>0</v>
      </c>
      <c r="Z26" s="7">
        <f>IF(EXACT($O32,Z$5),($D32+$E32+$F32+$G32)*14+($I32+$J32+$K32+$L32)*14,0)</f>
        <v>0</v>
      </c>
      <c r="AA26" s="7">
        <f>IF(EXACT($O32,AA$5),($D32+$E32+$F32+$G32)*14+($I32+$J32+$K32+$L32)*14,0)</f>
        <v>0</v>
      </c>
    </row>
    <row r="27" spans="1:27" ht="12.75" customHeight="1">
      <c r="A27" s="56" t="s">
        <v>171</v>
      </c>
      <c r="B27" s="56" t="s">
        <v>189</v>
      </c>
      <c r="C27" s="66">
        <v>8</v>
      </c>
      <c r="D27" s="14"/>
      <c r="E27" s="14"/>
      <c r="F27" s="14"/>
      <c r="G27" s="14"/>
      <c r="H27" s="14"/>
      <c r="I27" s="14">
        <v>2</v>
      </c>
      <c r="J27" s="14">
        <v>1</v>
      </c>
      <c r="K27" s="14">
        <v>1</v>
      </c>
      <c r="L27" s="14"/>
      <c r="M27" s="14">
        <v>4</v>
      </c>
      <c r="N27" s="14" t="s">
        <v>61</v>
      </c>
      <c r="O27" s="58"/>
      <c r="P27" s="78">
        <v>3</v>
      </c>
      <c r="Q27" s="59" t="s">
        <v>32</v>
      </c>
      <c r="R27" s="7" t="e">
        <f>IF(#REF!="f",(#REF!+#REF!+#REF!+#REF!)*14+(#REF!+#REF!+#REF!+#REF!)*14,0)</f>
        <v>#REF!</v>
      </c>
      <c r="S27" s="7" t="e">
        <f>IF(#REF!="d",(#REF!+#REF!+#REF!+#REF!)*14+(#REF!+#REF!+#REF!+#REF!)*14,0)</f>
        <v>#REF!</v>
      </c>
      <c r="T27" s="7" t="e">
        <f>IF(#REF!="s",(#REF!+#REF!+#REF!+#REF!)*14+(#REF!+#REF!+#REF!+#REF!)*14,0)</f>
        <v>#REF!</v>
      </c>
      <c r="U27" s="7" t="e">
        <f>IF(#REF!="c",(#REF!+#REF!+#REF!+#REF!)*14+(#REF!+#REF!+#REF!+#REF!)*14,0)</f>
        <v>#REF!</v>
      </c>
      <c r="V27" s="6"/>
      <c r="W27" s="7">
        <f t="shared" si="0"/>
        <v>0</v>
      </c>
      <c r="X27" s="7">
        <f t="shared" si="1"/>
        <v>0</v>
      </c>
      <c r="Y27" s="7" t="e">
        <f>IF(EXACT(#REF!,Y$5),(#REF!+#REF!+#REF!+#REF!)*14+(#REF!+#REF!+#REF!+#REF!)*14,0)</f>
        <v>#REF!</v>
      </c>
      <c r="Z27" s="7" t="e">
        <f>IF(EXACT(#REF!,Z$5),(#REF!+#REF!+#REF!+#REF!)*14+(#REF!+#REF!+#REF!+#REF!)*14,0)</f>
        <v>#REF!</v>
      </c>
      <c r="AA27" s="7" t="e">
        <f>IF(EXACT(#REF!,AA$5),(#REF!+#REF!+#REF!+#REF!)*14+(#REF!+#REF!+#REF!+#REF!)*14,0)</f>
        <v>#REF!</v>
      </c>
    </row>
    <row r="28" spans="1:27" ht="12.75">
      <c r="A28" s="56" t="s">
        <v>174</v>
      </c>
      <c r="B28" s="56" t="s">
        <v>191</v>
      </c>
      <c r="C28" s="66">
        <v>8</v>
      </c>
      <c r="D28" s="14"/>
      <c r="E28" s="14"/>
      <c r="F28" s="14"/>
      <c r="G28" s="14"/>
      <c r="H28" s="14"/>
      <c r="I28" s="14">
        <v>2</v>
      </c>
      <c r="J28" s="14">
        <v>1</v>
      </c>
      <c r="K28" s="14">
        <v>2</v>
      </c>
      <c r="L28" s="14"/>
      <c r="M28" s="14">
        <v>5</v>
      </c>
      <c r="N28" s="14" t="s">
        <v>61</v>
      </c>
      <c r="O28" s="58"/>
      <c r="P28" s="78">
        <v>3</v>
      </c>
      <c r="Q28" s="59" t="s">
        <v>32</v>
      </c>
      <c r="R28" s="7">
        <f>IF($Q34="f",($D34+$E34+$F34+$G34)*14+($I34+$J34+$K34+$L34)*14,0)</f>
        <v>0</v>
      </c>
      <c r="S28" s="7">
        <f>IF($Q34="d",($D34+$E34+$F34+$G34)*14+($I34+$J34+$K34+$L34)*14,0)</f>
        <v>0</v>
      </c>
      <c r="T28" s="7">
        <f>IF($Q34="s",($D34+$E34+$F34+$G34)*14+($I34+$J34+$K34+$L34)*14,0)</f>
        <v>0</v>
      </c>
      <c r="U28" s="7">
        <f>IF($Q34="c",($D34+$E34+$F34+$G34)*14+($I34+$J34+$K34+$L34)*14,0)</f>
        <v>0</v>
      </c>
      <c r="V28" s="6" t="s">
        <v>25</v>
      </c>
      <c r="W28" s="7">
        <f t="shared" si="0"/>
        <v>0</v>
      </c>
      <c r="X28" s="7">
        <f>IF(V28="f",SUM(D34,E34,F34,G34,I34:L34)*14,0)</f>
        <v>28</v>
      </c>
      <c r="Y28" s="7">
        <f aca="true" t="shared" si="8" ref="Y28:AA32">IF(EXACT($O34,Y$5),($D34+$E34+$F34+$G34)*14+($I34+$J34+$K34+$L34)*14,0)</f>
        <v>0</v>
      </c>
      <c r="Z28" s="7">
        <f t="shared" si="8"/>
        <v>0</v>
      </c>
      <c r="AA28" s="7">
        <f t="shared" si="8"/>
        <v>0</v>
      </c>
    </row>
    <row r="29" spans="1:27" ht="12.75">
      <c r="A29" s="56" t="s">
        <v>173</v>
      </c>
      <c r="B29" s="56" t="s">
        <v>190</v>
      </c>
      <c r="C29" s="66">
        <v>8</v>
      </c>
      <c r="D29" s="14"/>
      <c r="E29" s="14"/>
      <c r="F29" s="14"/>
      <c r="G29" s="14"/>
      <c r="H29" s="14"/>
      <c r="I29" s="14">
        <v>2</v>
      </c>
      <c r="J29" s="14">
        <v>1</v>
      </c>
      <c r="K29" s="14">
        <v>2</v>
      </c>
      <c r="L29" s="14"/>
      <c r="M29" s="14">
        <v>5</v>
      </c>
      <c r="N29" s="14" t="s">
        <v>61</v>
      </c>
      <c r="O29" s="58"/>
      <c r="P29" s="78">
        <v>3</v>
      </c>
      <c r="Q29" s="59" t="s">
        <v>32</v>
      </c>
      <c r="R29" s="7">
        <f>IF($Q35="f",($D35+$E35+$F35+$G35)*14+($I35+$J35+$K35+$L35)*14,0)</f>
        <v>0</v>
      </c>
      <c r="S29" s="7">
        <f>IF($Q35="d",($D35+$E35+$F35+$G35)*14+($I35+$J35+$K35+$L35)*14,0)</f>
        <v>0</v>
      </c>
      <c r="T29" s="7">
        <f>IF($Q35="s",($D35+$E35+$F35+$G35)*14+($I35+$J35+$K35+$L35)*14,0)</f>
        <v>0</v>
      </c>
      <c r="U29" s="7">
        <f>IF($Q35="c",($D35+$E35+$F35+$G35)*14+($I35+$J35+$K35+$L35)*14,0)</f>
        <v>0</v>
      </c>
      <c r="V29" s="6" t="s">
        <v>25</v>
      </c>
      <c r="W29" s="7">
        <f t="shared" si="0"/>
        <v>0</v>
      </c>
      <c r="X29" s="7">
        <f>IF(V29="f",SUM(D35,E35,F35,G35,I35:L35)*14,0)</f>
        <v>28</v>
      </c>
      <c r="Y29" s="7">
        <f t="shared" si="8"/>
        <v>0</v>
      </c>
      <c r="Z29" s="7">
        <f t="shared" si="8"/>
        <v>0</v>
      </c>
      <c r="AA29" s="7">
        <f t="shared" si="8"/>
        <v>0</v>
      </c>
    </row>
    <row r="30" spans="1:27" ht="12.75">
      <c r="A30" s="56" t="s">
        <v>175</v>
      </c>
      <c r="B30" s="56" t="s">
        <v>192</v>
      </c>
      <c r="C30" s="66">
        <v>8</v>
      </c>
      <c r="D30" s="14"/>
      <c r="E30" s="14"/>
      <c r="F30" s="14"/>
      <c r="G30" s="14"/>
      <c r="H30" s="14"/>
      <c r="I30" s="14">
        <v>2</v>
      </c>
      <c r="J30" s="14"/>
      <c r="K30" s="14"/>
      <c r="L30" s="14"/>
      <c r="M30" s="14">
        <v>3</v>
      </c>
      <c r="N30" s="14" t="s">
        <v>62</v>
      </c>
      <c r="O30" s="58" t="s">
        <v>75</v>
      </c>
      <c r="P30" s="78">
        <v>2</v>
      </c>
      <c r="Q30" s="59" t="s">
        <v>31</v>
      </c>
      <c r="R30" s="7">
        <f>IF($Q36="f",($D36+$E36+$F36+$G36)*14+($I36+$J36+$K36+$L36)*14,0)</f>
        <v>0</v>
      </c>
      <c r="S30" s="7">
        <f>IF($Q36="d",($D36+$E36+$F36+$G36)*14+($I36+$J36+$K36+$L36)*14,0)</f>
        <v>0</v>
      </c>
      <c r="T30" s="7">
        <f>IF($Q36="s",($D36+$E36+$F36+$G36)*14+($I36+$J36+$K36+$L36)*14,0)</f>
        <v>0</v>
      </c>
      <c r="U30" s="7">
        <f>IF($Q36="c",($D36+$E36+$F36+$G36)*14+($I36+$J36+$K36+$L36)*14,0)</f>
        <v>0</v>
      </c>
      <c r="V30" s="6" t="s">
        <v>25</v>
      </c>
      <c r="W30" s="7">
        <f t="shared" si="0"/>
        <v>0</v>
      </c>
      <c r="X30" s="7">
        <f>IF(V30="f",SUM(D36,E36,F36,G36,I36:L36)*14,0)</f>
        <v>42</v>
      </c>
      <c r="Y30" s="7">
        <f t="shared" si="8"/>
        <v>0</v>
      </c>
      <c r="Z30" s="7">
        <f t="shared" si="8"/>
        <v>0</v>
      </c>
      <c r="AA30" s="7">
        <f t="shared" si="8"/>
        <v>0</v>
      </c>
    </row>
    <row r="31" spans="1:27" ht="25.5">
      <c r="A31" s="56" t="s">
        <v>220</v>
      </c>
      <c r="B31" s="56" t="s">
        <v>193</v>
      </c>
      <c r="C31" s="66">
        <v>8</v>
      </c>
      <c r="D31" s="14"/>
      <c r="E31" s="14"/>
      <c r="F31" s="14"/>
      <c r="G31" s="14"/>
      <c r="H31" s="14"/>
      <c r="I31" s="14">
        <v>2</v>
      </c>
      <c r="J31" s="14"/>
      <c r="K31" s="14"/>
      <c r="L31" s="14"/>
      <c r="M31" s="14">
        <v>3</v>
      </c>
      <c r="N31" s="14" t="s">
        <v>62</v>
      </c>
      <c r="O31" s="58" t="s">
        <v>75</v>
      </c>
      <c r="P31" s="78">
        <v>2</v>
      </c>
      <c r="Q31" s="59" t="s">
        <v>31</v>
      </c>
      <c r="R31" s="7">
        <f>IF($Q37="f",($D37+$E37+$F37+$G37)*14+($I37+$J37+$K37+$L37)*14,0)</f>
        <v>0</v>
      </c>
      <c r="S31" s="7">
        <f>IF($Q37="d",($D37+$E37+$F37+$G37)*14+($I37+$J37+$K37+$L37)*14,0)</f>
        <v>0</v>
      </c>
      <c r="T31" s="7">
        <f>IF($Q37="s",($D37+$E37+$F37+$G37)*14+($I37+$J37+$K37+$L37)*14,0)</f>
        <v>0</v>
      </c>
      <c r="U31" s="7">
        <f>IF($Q37="c",($D37+$E37+$F37+$G37)*14+($I37+$J37+$K37+$L37)*14,0)</f>
        <v>0</v>
      </c>
      <c r="V31" s="6" t="s">
        <v>25</v>
      </c>
      <c r="W31" s="7">
        <f t="shared" si="0"/>
        <v>0</v>
      </c>
      <c r="X31" s="7">
        <f>IF(V31="f",SUM(D37,E37,F37,G37,I37:L37)*12,0)</f>
        <v>36</v>
      </c>
      <c r="Y31" s="7">
        <f t="shared" si="8"/>
        <v>0</v>
      </c>
      <c r="Z31" s="7">
        <f t="shared" si="8"/>
        <v>0</v>
      </c>
      <c r="AA31" s="7">
        <f t="shared" si="8"/>
        <v>0</v>
      </c>
    </row>
    <row r="32" spans="1:27" ht="25.5">
      <c r="A32" s="56" t="s">
        <v>221</v>
      </c>
      <c r="B32" s="56" t="s">
        <v>194</v>
      </c>
      <c r="C32" s="66">
        <v>8</v>
      </c>
      <c r="D32" s="14"/>
      <c r="E32" s="14"/>
      <c r="F32" s="14"/>
      <c r="G32" s="14"/>
      <c r="H32" s="14"/>
      <c r="I32" s="14"/>
      <c r="J32" s="14"/>
      <c r="K32" s="14"/>
      <c r="L32" s="14"/>
      <c r="M32" s="14">
        <v>9</v>
      </c>
      <c r="N32" s="14" t="s">
        <v>62</v>
      </c>
      <c r="O32" s="58"/>
      <c r="P32" s="78">
        <v>9</v>
      </c>
      <c r="Q32" s="59" t="s">
        <v>32</v>
      </c>
      <c r="R32" s="7">
        <f>IF($Q38="f",($D38+$E38+$F38+$G38)*14+($I38+$J38+$K38+$L38)*14,0)</f>
        <v>0</v>
      </c>
      <c r="S32" s="7">
        <f>IF($Q38="d",($D38+$E38+$F38+$G38)*14+($I38+$J38+$K38+$L38)*14,0)</f>
        <v>0</v>
      </c>
      <c r="T32" s="7">
        <f>IF($Q38="s",($D38+$E38+$F38+$G38)*14+($I38+$J38+$K38+$L38)*14,0)</f>
        <v>0</v>
      </c>
      <c r="U32" s="7">
        <f>IF($Q38="c",($D38+$E38+$F38+$G38)*14+($I38+$J38+$K38+$L38)*14,0)</f>
        <v>0</v>
      </c>
      <c r="V32" s="6"/>
      <c r="W32" s="7">
        <f t="shared" si="0"/>
        <v>0</v>
      </c>
      <c r="X32" s="7">
        <f t="shared" si="1"/>
        <v>0</v>
      </c>
      <c r="Y32" s="7">
        <f t="shared" si="8"/>
        <v>0</v>
      </c>
      <c r="Z32" s="7">
        <f t="shared" si="8"/>
        <v>0</v>
      </c>
      <c r="AA32" s="7">
        <f t="shared" si="8"/>
        <v>0</v>
      </c>
    </row>
    <row r="33" spans="1:27" ht="9.75" customHeight="1">
      <c r="A33" s="64"/>
      <c r="B33" s="64"/>
      <c r="C33" s="5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59"/>
      <c r="O33" s="65"/>
      <c r="P33" s="81"/>
      <c r="Q33" s="59"/>
      <c r="R33" s="7"/>
      <c r="S33" s="7"/>
      <c r="T33" s="7"/>
      <c r="U33" s="7"/>
      <c r="V33" s="6"/>
      <c r="W33" s="7"/>
      <c r="X33" s="7"/>
      <c r="Y33" s="7"/>
      <c r="Z33" s="7"/>
      <c r="AA33" s="7"/>
    </row>
    <row r="34" spans="1:17" ht="12.75">
      <c r="A34" s="57" t="s">
        <v>105</v>
      </c>
      <c r="B34" s="57"/>
      <c r="C34" s="66">
        <v>7</v>
      </c>
      <c r="D34" s="57">
        <v>1</v>
      </c>
      <c r="E34" s="57"/>
      <c r="F34" s="57">
        <v>1</v>
      </c>
      <c r="G34" s="57"/>
      <c r="H34" s="57"/>
      <c r="I34" s="57"/>
      <c r="J34" s="57"/>
      <c r="K34" s="57"/>
      <c r="L34" s="57"/>
      <c r="M34" s="66">
        <v>3.5</v>
      </c>
      <c r="N34" s="66" t="s">
        <v>58</v>
      </c>
      <c r="O34" s="65"/>
      <c r="P34" s="81"/>
      <c r="Q34" s="59"/>
    </row>
    <row r="35" spans="1:17" ht="12.75">
      <c r="A35" s="57" t="s">
        <v>106</v>
      </c>
      <c r="B35" s="57"/>
      <c r="C35" s="66">
        <v>8</v>
      </c>
      <c r="D35" s="57"/>
      <c r="E35" s="57"/>
      <c r="F35" s="57"/>
      <c r="G35" s="57"/>
      <c r="H35" s="57"/>
      <c r="I35" s="57">
        <v>1</v>
      </c>
      <c r="J35" s="57">
        <v>1</v>
      </c>
      <c r="K35" s="57"/>
      <c r="L35" s="57"/>
      <c r="M35" s="66">
        <v>4</v>
      </c>
      <c r="N35" s="66" t="s">
        <v>61</v>
      </c>
      <c r="O35" s="65"/>
      <c r="P35" s="65"/>
      <c r="Q35" s="59"/>
    </row>
    <row r="36" spans="1:19" ht="12.75">
      <c r="A36" s="57" t="s">
        <v>107</v>
      </c>
      <c r="B36" s="57"/>
      <c r="C36" s="66">
        <v>7</v>
      </c>
      <c r="D36" s="57"/>
      <c r="E36" s="57">
        <v>3</v>
      </c>
      <c r="F36" s="57"/>
      <c r="G36" s="57"/>
      <c r="H36" s="57"/>
      <c r="I36" s="57"/>
      <c r="J36" s="57"/>
      <c r="K36" s="57"/>
      <c r="L36" s="57"/>
      <c r="M36" s="66">
        <v>1</v>
      </c>
      <c r="N36" s="66" t="s">
        <v>58</v>
      </c>
      <c r="O36" s="65"/>
      <c r="P36" s="65"/>
      <c r="Q36" s="59"/>
      <c r="S36" s="10" t="s">
        <v>63</v>
      </c>
    </row>
    <row r="37" spans="1:27" ht="21" customHeight="1">
      <c r="A37" s="57" t="s">
        <v>108</v>
      </c>
      <c r="B37" s="57"/>
      <c r="C37" s="66">
        <v>8</v>
      </c>
      <c r="D37" s="57"/>
      <c r="E37" s="57"/>
      <c r="F37" s="57"/>
      <c r="G37" s="57"/>
      <c r="H37" s="57"/>
      <c r="I37" s="57"/>
      <c r="J37" s="57">
        <v>3</v>
      </c>
      <c r="K37" s="57"/>
      <c r="L37" s="57"/>
      <c r="M37" s="66">
        <v>5</v>
      </c>
      <c r="N37" s="66" t="s">
        <v>62</v>
      </c>
      <c r="O37" s="65"/>
      <c r="P37" s="65"/>
      <c r="Q37" s="59"/>
      <c r="R37" s="10" t="e">
        <f>SUM('SE I'!R32,'SE II'!R30,'SE III'!R31,'SE IV'!#REF!)</f>
        <v>#REF!</v>
      </c>
      <c r="S37" s="10" t="e">
        <f>SUM('SE I'!S32,'SE II'!S30,'SE III'!S31,'SE IV'!#REF!)</f>
        <v>#REF!</v>
      </c>
      <c r="T37" s="10" t="e">
        <f>SUM('SE I'!T32,'SE II'!T30,'SE III'!T31,'SE IV'!#REF!)</f>
        <v>#REF!</v>
      </c>
      <c r="U37" s="10" t="e">
        <f>SUM('SE I'!U32,'SE II'!U30,'SE III'!U31,'SE IV'!#REF!)</f>
        <v>#REF!</v>
      </c>
      <c r="W37" s="10" t="e">
        <f>SUM('SE I'!W32,'SE II'!W30,'SE III'!W31,'SE IV'!#REF!)</f>
        <v>#REF!</v>
      </c>
      <c r="X37" s="10" t="e">
        <f>SUM('SE I'!X32,'SE II'!X30,'SE III'!X31,'SE IV'!#REF!)</f>
        <v>#REF!</v>
      </c>
      <c r="Y37" s="10" t="e">
        <f>SUM('SE I'!Y32,'SE II'!Y30,'SE III'!Y31,'SE IV'!#REF!)</f>
        <v>#REF!</v>
      </c>
      <c r="Z37" s="10" t="e">
        <f>SUM('SE I'!Z32,'SE II'!Z30,'SE III'!Z31,'SE IV'!#REF!)</f>
        <v>#REF!</v>
      </c>
      <c r="AA37" s="10" t="e">
        <f>SUM('SE I'!AA32,'SE II'!AA30,'SE III'!AA31,'SE IV'!#REF!)</f>
        <v>#REF!</v>
      </c>
    </row>
    <row r="38" spans="1:22" ht="6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65"/>
      <c r="Q38" s="59"/>
      <c r="V38" s="13" t="s">
        <v>64</v>
      </c>
    </row>
    <row r="39" spans="1:28" ht="12" customHeight="1">
      <c r="A39"/>
      <c r="C39" s="6"/>
      <c r="D39" s="86">
        <f>SUM(D14:D17,D19:D20,D22:D26,D28,D30,D32)</f>
        <v>17</v>
      </c>
      <c r="E39" s="86">
        <f aca="true" t="shared" si="9" ref="E39:M39">SUM(E14:E17,E19:E20,E22:E26,E28,E30,E32)</f>
        <v>4</v>
      </c>
      <c r="F39" s="86">
        <f t="shared" si="9"/>
        <v>5</v>
      </c>
      <c r="G39" s="86">
        <f t="shared" si="9"/>
        <v>3</v>
      </c>
      <c r="H39" s="86">
        <f t="shared" si="9"/>
        <v>30</v>
      </c>
      <c r="I39" s="86">
        <f t="shared" si="9"/>
        <v>10</v>
      </c>
      <c r="J39" s="86">
        <f t="shared" si="9"/>
        <v>4</v>
      </c>
      <c r="K39" s="86">
        <f t="shared" si="9"/>
        <v>5</v>
      </c>
      <c r="L39" s="86">
        <f t="shared" si="9"/>
        <v>0</v>
      </c>
      <c r="M39" s="86">
        <f t="shared" si="9"/>
        <v>30</v>
      </c>
      <c r="N39" s="6"/>
      <c r="O39" s="88"/>
      <c r="P39" s="82">
        <f>SUM(P14:P17,P19:P20,P22:P26,P28,P30,P32:P38)</f>
        <v>44</v>
      </c>
      <c r="Q39" s="82"/>
      <c r="R39" s="89" t="e">
        <f>PRODUCT(R37,1/#REF!)</f>
        <v>#REF!</v>
      </c>
      <c r="S39" s="89" t="e">
        <f>PRODUCT(S37,1/#REF!)</f>
        <v>#REF!</v>
      </c>
      <c r="T39" s="89" t="e">
        <f>PRODUCT(T37,1/#REF!)</f>
        <v>#REF!</v>
      </c>
      <c r="U39" s="89" t="e">
        <f>PRODUCT(U37,1/#REF!)</f>
        <v>#REF!</v>
      </c>
      <c r="V39" s="90" t="e">
        <f>SUM(R39:U39)</f>
        <v>#REF!</v>
      </c>
      <c r="W39" s="89" t="e">
        <f>PRODUCT(W37,1/#REF!)</f>
        <v>#REF!</v>
      </c>
      <c r="X39" s="89" t="e">
        <f>PRODUCT(X37,1/#REF!)</f>
        <v>#REF!</v>
      </c>
      <c r="Y39" s="89" t="e">
        <f>PRODUCT(Y37,1/#REF!)</f>
        <v>#REF!</v>
      </c>
      <c r="Z39" s="89" t="e">
        <f>PRODUCT(Z37,1/#REF!)</f>
        <v>#REF!</v>
      </c>
      <c r="AA39" s="89" t="e">
        <f>PRODUCT(AA37,1/#REF!)</f>
        <v>#REF!</v>
      </c>
      <c r="AB39" s="6"/>
    </row>
    <row r="40" spans="1:26" ht="11.25" customHeight="1">
      <c r="A40" s="7" t="s">
        <v>222</v>
      </c>
      <c r="B40" s="7"/>
      <c r="D40" s="7"/>
      <c r="E40" s="8">
        <f>SUM(D39:G39)</f>
        <v>29</v>
      </c>
      <c r="F40" s="7"/>
      <c r="G40" s="7"/>
      <c r="H40" s="7"/>
      <c r="I40" s="7"/>
      <c r="J40" s="8">
        <f>SUM(I39:L39)</f>
        <v>19</v>
      </c>
      <c r="K40" s="7"/>
      <c r="L40" s="7"/>
      <c r="M40" s="7"/>
      <c r="Q40" s="6"/>
      <c r="Z40" s="8" t="s">
        <v>74</v>
      </c>
    </row>
    <row r="41" spans="1:27" ht="12.75">
      <c r="A41" s="7" t="s">
        <v>223</v>
      </c>
      <c r="B41" s="7"/>
      <c r="H41" s="8"/>
      <c r="I41" s="7"/>
      <c r="M41" s="8"/>
      <c r="N41" s="7"/>
      <c r="Q41" s="6"/>
      <c r="Z41" s="11" t="e">
        <f>SUM(Y39,Z39)</f>
        <v>#REF!</v>
      </c>
      <c r="AA41" s="11" t="e">
        <f>SUM(Y39,AA39)</f>
        <v>#REF!</v>
      </c>
    </row>
    <row r="42" spans="1:13" ht="5.25" customHeight="1" hidden="1">
      <c r="A42"/>
      <c r="H42" s="10" t="s">
        <v>224</v>
      </c>
      <c r="I42" s="10"/>
      <c r="M42" s="10" t="s">
        <v>225</v>
      </c>
    </row>
    <row r="43" spans="1:13" ht="12.75" customHeight="1" hidden="1">
      <c r="A43"/>
      <c r="H43" s="10">
        <f>SUM('[1]SE I'!H33,'[1]SE II'!H36,'[1]SE III'!H36,'[1]SE IV'!H39)</f>
        <v>0</v>
      </c>
      <c r="M43" s="10">
        <f>SUM('[1]SE I'!M33,'[1]SE II'!M36,'[1]SE III'!M36,'[1]SE IV'!M39)</f>
        <v>0</v>
      </c>
    </row>
    <row r="44" ht="12.75" customHeight="1" hidden="1">
      <c r="A44"/>
    </row>
    <row r="45" ht="12.75" customHeight="1" hidden="1">
      <c r="A45"/>
    </row>
    <row r="46" ht="12.75">
      <c r="A46"/>
    </row>
    <row r="47" ht="12.75">
      <c r="A47" s="2" t="s">
        <v>195</v>
      </c>
    </row>
    <row r="48" ht="12.75">
      <c r="A48" t="s">
        <v>196</v>
      </c>
    </row>
    <row r="49" ht="12.75">
      <c r="A49" t="s">
        <v>197</v>
      </c>
    </row>
    <row r="50" spans="1:12" ht="12.75">
      <c r="A50" t="s">
        <v>198</v>
      </c>
      <c r="L50" s="67"/>
    </row>
    <row r="51" spans="1:12" ht="12.75">
      <c r="A51" t="s">
        <v>199</v>
      </c>
      <c r="G51" s="10"/>
      <c r="L51" s="67"/>
    </row>
    <row r="52" ht="12.75">
      <c r="A52" t="s">
        <v>200</v>
      </c>
    </row>
    <row r="53" spans="1:12" ht="15.75">
      <c r="A53" s="38" t="s">
        <v>213</v>
      </c>
      <c r="B53" s="39"/>
      <c r="C53" s="40"/>
      <c r="D53" s="42"/>
      <c r="E53" s="42"/>
      <c r="F53" s="42"/>
      <c r="G53" s="43"/>
      <c r="I53" s="40"/>
      <c r="J53" s="40"/>
      <c r="K53" s="44" t="s">
        <v>214</v>
      </c>
      <c r="L53" s="42"/>
    </row>
    <row r="54" spans="1:12" ht="15.75">
      <c r="A54" s="40"/>
      <c r="B54" s="39"/>
      <c r="C54" s="40"/>
      <c r="D54" s="42"/>
      <c r="E54" s="42"/>
      <c r="F54" s="42"/>
      <c r="G54" s="45"/>
      <c r="H54" s="40"/>
      <c r="I54" s="40"/>
      <c r="J54" s="40"/>
      <c r="K54" s="42"/>
      <c r="L54" s="42"/>
    </row>
    <row r="55" spans="1:12" ht="15.75">
      <c r="A55" s="40" t="s">
        <v>215</v>
      </c>
      <c r="B55" s="39"/>
      <c r="C55" s="40"/>
      <c r="D55" s="40"/>
      <c r="F55" s="40"/>
      <c r="G55" s="40"/>
      <c r="H55" s="40" t="s">
        <v>216</v>
      </c>
      <c r="I55" s="40"/>
      <c r="J55" s="40"/>
      <c r="K55" s="40"/>
      <c r="L55" s="40"/>
    </row>
    <row r="57" spans="2:8" ht="13.5">
      <c r="B57" s="31"/>
      <c r="C57" s="29"/>
      <c r="D57" s="29"/>
      <c r="F57" s="29"/>
      <c r="G57" s="29"/>
      <c r="H57" s="1"/>
    </row>
    <row r="58" spans="1:17" ht="13.5">
      <c r="A58" s="47"/>
      <c r="B58" s="24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34"/>
    </row>
    <row r="59" spans="1:8" ht="13.5">
      <c r="A59" s="48"/>
      <c r="B59" s="31"/>
      <c r="C59" s="29"/>
      <c r="D59" s="29"/>
      <c r="F59" s="29"/>
      <c r="G59" s="29"/>
      <c r="H59" s="1"/>
    </row>
    <row r="60" spans="1:8" ht="13.5">
      <c r="A60" s="47"/>
      <c r="B60" s="31"/>
      <c r="C60" s="29"/>
      <c r="D60" s="29"/>
      <c r="F60" s="29"/>
      <c r="G60" s="29"/>
      <c r="H60" s="1"/>
    </row>
    <row r="61" spans="1:8" ht="13.5">
      <c r="A61" s="47"/>
      <c r="B61" s="31"/>
      <c r="C61" s="29"/>
      <c r="F61" s="29"/>
      <c r="G61" s="29"/>
      <c r="H61" s="30"/>
    </row>
    <row r="62" spans="1:8" ht="13.5">
      <c r="A62" s="47"/>
      <c r="B62" s="31"/>
      <c r="C62" s="29"/>
      <c r="F62" s="29"/>
      <c r="G62" s="29"/>
      <c r="H62" s="1"/>
    </row>
    <row r="63" spans="1:8" ht="13.5">
      <c r="A63" s="47"/>
      <c r="B63" s="31"/>
      <c r="C63" s="29"/>
      <c r="F63" s="29"/>
      <c r="G63" s="29"/>
      <c r="H63" s="1"/>
    </row>
    <row r="64" spans="1:8" ht="13.5">
      <c r="A64" s="47"/>
      <c r="B64" s="31"/>
      <c r="C64" s="29"/>
      <c r="F64" s="29"/>
      <c r="G64" s="29"/>
      <c r="H64" s="1"/>
    </row>
    <row r="65" spans="1:8" ht="13.5">
      <c r="A65" s="47"/>
      <c r="B65" s="31"/>
      <c r="C65" s="29"/>
      <c r="F65" s="29"/>
      <c r="G65" s="29"/>
      <c r="H65" s="1"/>
    </row>
    <row r="66" spans="1:8" ht="13.5">
      <c r="A66" s="47"/>
      <c r="B66" s="31"/>
      <c r="C66" s="29"/>
      <c r="F66" s="29"/>
      <c r="G66" s="29"/>
      <c r="H66" s="1"/>
    </row>
    <row r="67" spans="1:8" ht="13.5">
      <c r="A67" s="47"/>
      <c r="B67" s="31"/>
      <c r="C67" s="29"/>
      <c r="F67" s="29"/>
      <c r="G67" s="29"/>
      <c r="H67" s="1"/>
    </row>
    <row r="68" spans="1:8" ht="13.5">
      <c r="A68" s="47"/>
      <c r="B68" s="31"/>
      <c r="C68" s="29"/>
      <c r="F68" s="29"/>
      <c r="G68" s="29"/>
      <c r="H68" s="1"/>
    </row>
    <row r="69" spans="1:8" ht="13.5">
      <c r="A69" s="47"/>
      <c r="B69" s="31"/>
      <c r="C69" s="29"/>
      <c r="F69" s="29"/>
      <c r="G69" s="29"/>
      <c r="H69" s="1"/>
    </row>
    <row r="70" spans="1:8" ht="13.5">
      <c r="A70" s="47"/>
      <c r="B70" s="31"/>
      <c r="C70" s="29"/>
      <c r="F70" s="29"/>
      <c r="G70" s="29"/>
      <c r="H70" s="30"/>
    </row>
    <row r="71" spans="1:2" ht="13.5">
      <c r="A71" s="47"/>
      <c r="B71" s="21"/>
    </row>
    <row r="72" spans="1:3" ht="13.5">
      <c r="A72" s="49"/>
      <c r="B72" s="31"/>
      <c r="C72" s="29"/>
    </row>
    <row r="73" ht="13.5">
      <c r="A73" s="47"/>
    </row>
  </sheetData>
  <mergeCells count="2">
    <mergeCell ref="D12:H12"/>
    <mergeCell ref="I12:N12"/>
  </mergeCells>
  <conditionalFormatting sqref="T39">
    <cfRule type="cellIs" priority="1" dxfId="0" operator="lessThan" stopIfTrue="1">
      <formula>0.25</formula>
    </cfRule>
  </conditionalFormatting>
  <conditionalFormatting sqref="R39">
    <cfRule type="cellIs" priority="2" dxfId="0" operator="lessThan" stopIfTrue="1">
      <formula>0.17</formula>
    </cfRule>
  </conditionalFormatting>
  <conditionalFormatting sqref="S39">
    <cfRule type="cellIs" priority="3" dxfId="0" operator="lessThan" stopIfTrue="1">
      <formula>0.38</formula>
    </cfRule>
  </conditionalFormatting>
  <conditionalFormatting sqref="U39">
    <cfRule type="cellIs" priority="4" dxfId="0" operator="greaterThan" stopIfTrue="1">
      <formula>0.08</formula>
    </cfRule>
  </conditionalFormatting>
  <conditionalFormatting sqref="W39:X39">
    <cfRule type="cellIs" priority="5" dxfId="0" operator="lessThan" stopIfTrue="1">
      <formula>0.1</formula>
    </cfRule>
  </conditionalFormatting>
  <conditionalFormatting sqref="Z41:AA41">
    <cfRule type="cellIs" priority="6" dxfId="0" operator="greaterThanOrEqual" stopIfTrue="1">
      <formula>0.8</formula>
    </cfRule>
  </conditionalFormatting>
  <printOptions horizontalCentered="1" verticalCentered="1"/>
  <pageMargins left="0.7480314960629921" right="0.5905511811023623" top="0.3937007874015748" bottom="0.3937007874015748" header="0.11811023622047245" footer="0.11811023622047245"/>
  <pageSetup horizontalDpi="300" verticalDpi="300" orientation="portrait" paperSize="9" r:id="rId1"/>
  <ignoredErrors>
    <ignoredError sqref="V39 X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Facultatyea de Electrotehnica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Iustinian Neaca</dc:creator>
  <cp:keywords/>
  <dc:description/>
  <cp:lastModifiedBy>Administrator</cp:lastModifiedBy>
  <cp:lastPrinted>2009-06-17T13:20:28Z</cp:lastPrinted>
  <dcterms:created xsi:type="dcterms:W3CDTF">2008-03-26T07:10:10Z</dcterms:created>
  <dcterms:modified xsi:type="dcterms:W3CDTF">2009-06-17T13:20:42Z</dcterms:modified>
  <cp:category/>
  <cp:version/>
  <cp:contentType/>
  <cp:contentStatus/>
</cp:coreProperties>
</file>